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17_MCI\FORMULÁRIOS\FORMULÁRIOS - 2025\"/>
    </mc:Choice>
  </mc:AlternateContent>
  <bookViews>
    <workbookView xWindow="0" yWindow="0" windowWidth="28800" windowHeight="11835"/>
  </bookViews>
  <sheets>
    <sheet name="1.RADI-Tipo 4-DRP (preenchido)" sheetId="4" r:id="rId1"/>
    <sheet name="Cálculo do CTP" sheetId="11" r:id="rId2"/>
    <sheet name="2. RI (preenchido)" sheetId="2" r:id="rId3"/>
  </sheets>
  <definedNames>
    <definedName name="_xlnm.Print_Area" localSheetId="0">'1.RADI-Tipo 4-DRP (preenchido)'!$A$1:$O$56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1" l="1"/>
  <c r="B39" i="11"/>
  <c r="D38" i="11"/>
  <c r="D37" i="11"/>
  <c r="D36" i="11"/>
  <c r="D35" i="11"/>
  <c r="D39" i="11" s="1"/>
  <c r="D40" i="11" s="1"/>
  <c r="D34" i="11"/>
  <c r="C25" i="11"/>
  <c r="B25" i="11"/>
  <c r="D24" i="11"/>
  <c r="D23" i="11"/>
  <c r="D22" i="11"/>
  <c r="D21" i="11"/>
  <c r="D20" i="11"/>
  <c r="D25" i="11" s="1"/>
  <c r="D26" i="11" s="1"/>
  <c r="C11" i="11"/>
  <c r="B11" i="11"/>
  <c r="D10" i="11"/>
  <c r="D9" i="11"/>
  <c r="D11" i="11" s="1"/>
  <c r="D12" i="11" s="1"/>
  <c r="D8" i="11"/>
  <c r="D7" i="11"/>
  <c r="D6" i="11"/>
  <c r="G56" i="4" l="1"/>
  <c r="F56" i="4"/>
  <c r="E56" i="4"/>
  <c r="H56" i="4" s="1"/>
  <c r="H55" i="4"/>
  <c r="D55" i="4"/>
  <c r="D56" i="4" s="1"/>
  <c r="G53" i="4"/>
  <c r="F53" i="4"/>
  <c r="H53" i="4" s="1"/>
  <c r="E53" i="4"/>
  <c r="H52" i="4"/>
  <c r="H51" i="4"/>
  <c r="H50" i="4"/>
  <c r="H49" i="4"/>
  <c r="H48" i="4"/>
  <c r="H47" i="4"/>
  <c r="H46" i="4"/>
  <c r="D46" i="4"/>
  <c r="D53" i="4" s="1"/>
  <c r="G44" i="4"/>
  <c r="F44" i="4"/>
  <c r="E44" i="4"/>
  <c r="H44" i="4" s="1"/>
  <c r="I43" i="4" s="1"/>
  <c r="D44" i="4"/>
  <c r="M44" i="4" s="1"/>
  <c r="K43" i="4"/>
  <c r="K44" i="4" s="1"/>
  <c r="J43" i="4"/>
  <c r="H43" i="4"/>
  <c r="G41" i="4"/>
  <c r="F41" i="4"/>
  <c r="E41" i="4"/>
  <c r="H41" i="4" s="1"/>
  <c r="I39" i="4" s="1"/>
  <c r="D41" i="4"/>
  <c r="M41" i="4" s="1"/>
  <c r="H40" i="4"/>
  <c r="J39" i="4"/>
  <c r="K39" i="4" s="1"/>
  <c r="K41" i="4" s="1"/>
  <c r="H39" i="4"/>
  <c r="G37" i="4"/>
  <c r="F37" i="4"/>
  <c r="H37" i="4" s="1"/>
  <c r="I34" i="4" s="1"/>
  <c r="E37" i="4"/>
  <c r="H36" i="4"/>
  <c r="H35" i="4"/>
  <c r="H34" i="4"/>
  <c r="D34" i="4"/>
  <c r="D37" i="4" s="1"/>
  <c r="G32" i="4"/>
  <c r="F32" i="4"/>
  <c r="E32" i="4"/>
  <c r="H32" i="4" s="1"/>
  <c r="I31" i="4" s="1"/>
  <c r="D32" i="4"/>
  <c r="J31" i="4" s="1"/>
  <c r="K31" i="4" s="1"/>
  <c r="K32" i="4" s="1"/>
  <c r="H31" i="4"/>
  <c r="D31" i="4"/>
  <c r="G29" i="4"/>
  <c r="F29" i="4"/>
  <c r="E29" i="4"/>
  <c r="H29" i="4" s="1"/>
  <c r="I27" i="4" s="1"/>
  <c r="H28" i="4"/>
  <c r="H27" i="4"/>
  <c r="D27" i="4"/>
  <c r="D29" i="4" s="1"/>
  <c r="J46" i="4" l="1"/>
  <c r="K46" i="4" s="1"/>
  <c r="K53" i="4" s="1"/>
  <c r="M53" i="4"/>
  <c r="I29" i="4"/>
  <c r="L31" i="4"/>
  <c r="L32" i="4" s="1"/>
  <c r="I32" i="4"/>
  <c r="I44" i="4"/>
  <c r="L43" i="4"/>
  <c r="L44" i="4" s="1"/>
  <c r="I37" i="4"/>
  <c r="M56" i="4"/>
  <c r="J55" i="4"/>
  <c r="K55" i="4" s="1"/>
  <c r="K56" i="4" s="1"/>
  <c r="I41" i="4"/>
  <c r="L39" i="4"/>
  <c r="L41" i="4" s="1"/>
  <c r="I46" i="4"/>
  <c r="J34" i="4"/>
  <c r="K34" i="4" s="1"/>
  <c r="K37" i="4" s="1"/>
  <c r="M37" i="4"/>
  <c r="I55" i="4"/>
  <c r="J27" i="4"/>
  <c r="K27" i="4" s="1"/>
  <c r="K29" i="4" s="1"/>
  <c r="M29" i="4"/>
  <c r="M32" i="4"/>
  <c r="D35" i="2"/>
  <c r="I53" i="4" l="1"/>
  <c r="L46" i="4"/>
  <c r="L53" i="4" s="1"/>
  <c r="O39" i="4"/>
  <c r="N39" i="4"/>
  <c r="O43" i="4"/>
  <c r="N43" i="4"/>
  <c r="O31" i="4"/>
  <c r="N31" i="4"/>
  <c r="L27" i="4"/>
  <c r="L29" i="4" s="1"/>
  <c r="I56" i="4"/>
  <c r="L55" i="4"/>
  <c r="L56" i="4" s="1"/>
  <c r="L34" i="4"/>
  <c r="L37" i="4" s="1"/>
  <c r="O46" i="4" l="1"/>
  <c r="N46" i="4"/>
  <c r="O34" i="4"/>
  <c r="N34" i="4"/>
  <c r="O55" i="4"/>
  <c r="N55" i="4"/>
  <c r="N27" i="4"/>
  <c r="O27" i="4"/>
</calcChain>
</file>

<file path=xl/comments1.xml><?xml version="1.0" encoding="utf-8"?>
<comments xmlns="http://schemas.openxmlformats.org/spreadsheetml/2006/main">
  <authors>
    <author>Elio Liberato Guimarães</author>
    <author>Valmir Silva dos Santos</author>
    <author/>
    <author>Rômulo Oliveira</author>
  </authors>
  <commentList>
    <comment ref="A21" authorId="0" shapeId="0">
      <text>
        <r>
          <rPr>
            <b/>
            <sz val="11"/>
            <color theme="1"/>
            <rFont val="Calibri"/>
            <family val="2"/>
            <scheme val="minor"/>
          </rPr>
          <t>Indicar a legislação de Processo Produtivo Básico - PPB aplicada ao Produto em referência.</t>
        </r>
        <r>
          <rPr>
            <sz val="11"/>
            <color theme="1"/>
            <rFont val="Calibri"/>
            <family val="2"/>
            <scheme val="minor"/>
          </rPr>
          <t xml:space="preserve">
</t>
        </r>
      </text>
    </comment>
    <comment ref="D25" authorId="1" shapeId="0">
      <text>
        <r>
          <rPr>
            <b/>
            <sz val="11"/>
            <color theme="1"/>
            <rFont val="Calibri"/>
            <family val="2"/>
            <scheme val="minor"/>
          </rPr>
          <t>Coeficiente Técnico Produtivo - CTP é o número que relaciona a quantidade de vezes que se utiliza este insumo no produto e a proporção de uso do insumo em relação a produção total.
Por exemplo: ARO DE ALUMÍNIO.
Nº de vezes de uso do insumo no produto bicicleta: 2
Se existirem dois tipos de ARO, um de alumínio e outro de fibra de carbono, é necessário saber a proporção de ARO DE ALUMÍNIO em relação a produção. Nesse caso supondo se tratar de 50%.
O cálculo do CTP = Qtde do insumo no produto x Proporção do insumo em relação a produção) = 2 x 0,5 = 1.</t>
        </r>
        <r>
          <rPr>
            <sz val="11"/>
            <color theme="1"/>
            <rFont val="Calibri"/>
            <family val="2"/>
            <scheme val="minor"/>
          </rPr>
          <t xml:space="preserve">
</t>
        </r>
      </text>
    </comment>
    <comment ref="E25" authorId="2" shapeId="0">
      <text>
        <r>
          <rPr>
            <b/>
            <sz val="10"/>
            <color rgb="FF000000"/>
            <rFont val="Arial"/>
            <family val="2"/>
          </rPr>
          <t>Quantidade importada deste insumo no ano-base.</t>
        </r>
      </text>
    </comment>
    <comment ref="F25" authorId="3" shapeId="0">
      <text>
        <r>
          <rPr>
            <b/>
            <sz val="10"/>
            <color indexed="81"/>
            <rFont val="Segoe UI"/>
            <family val="2"/>
          </rPr>
          <t>Estoque de insumo importado no início do ano-base.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G25" authorId="3" shapeId="0">
      <text>
        <r>
          <rPr>
            <b/>
            <sz val="10"/>
            <color indexed="81"/>
            <rFont val="Segoe UI"/>
            <family val="2"/>
          </rPr>
          <t>Estoque de insumo importado no final do ano-base.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25" authorId="2" shapeId="0">
      <text>
        <r>
          <rPr>
            <b/>
            <sz val="10"/>
            <color rgb="FF000000"/>
            <rFont val="Arial"/>
            <family val="2"/>
          </rPr>
          <t>Quantidade importada do insumo que foi efetivamente utilizada na produção.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D25" authorId="0" shapeId="0">
      <text>
        <r>
          <rPr>
            <b/>
            <sz val="10"/>
            <color rgb="FF000000"/>
            <rFont val="Arial"/>
            <family val="2"/>
          </rPr>
          <t>Quantidade importada deste insumo no ano-base.</t>
        </r>
      </text>
    </comment>
  </commentList>
</comments>
</file>

<file path=xl/sharedStrings.xml><?xml version="1.0" encoding="utf-8"?>
<sst xmlns="http://schemas.openxmlformats.org/spreadsheetml/2006/main" count="172" uniqueCount="106">
  <si>
    <t>Superintendência da Zona Franca de Manaus - Suframa</t>
  </si>
  <si>
    <t>Relatório Anual Demonstrativo de Importações - RADI</t>
  </si>
  <si>
    <t>Empresa</t>
  </si>
  <si>
    <t>CNPJ:</t>
  </si>
  <si>
    <t>Inscrição Suframa:</t>
  </si>
  <si>
    <t>Razão Social:</t>
  </si>
  <si>
    <t>Responsável pelas Informações</t>
  </si>
  <si>
    <r>
      <t xml:space="preserve">Nome: </t>
    </r>
    <r>
      <rPr>
        <b/>
        <sz val="12"/>
        <color rgb="FFFF0000"/>
        <rFont val="Arial"/>
        <family val="2"/>
      </rPr>
      <t>(*)</t>
    </r>
  </si>
  <si>
    <r>
      <rPr>
        <b/>
        <sz val="12"/>
        <color rgb="FF000000"/>
        <rFont val="Arial"/>
        <family val="2"/>
      </rPr>
      <t xml:space="preserve">Telefone: </t>
    </r>
    <r>
      <rPr>
        <b/>
        <sz val="12"/>
        <color rgb="FFFF0000"/>
        <rFont val="Arial"/>
        <family val="2"/>
      </rPr>
      <t>(*)</t>
    </r>
  </si>
  <si>
    <r>
      <rPr>
        <b/>
        <sz val="12"/>
        <color rgb="FF000000"/>
        <rFont val="Arial"/>
        <family val="2"/>
      </rPr>
      <t xml:space="preserve">E-mail: </t>
    </r>
    <r>
      <rPr>
        <b/>
        <sz val="12"/>
        <color rgb="FFFF0000"/>
        <rFont val="Arial"/>
        <family val="2"/>
      </rPr>
      <t>(*)</t>
    </r>
  </si>
  <si>
    <t>Informações do Produto</t>
  </si>
  <si>
    <t>Produto:</t>
  </si>
  <si>
    <t>Base Legal (PPB):</t>
  </si>
  <si>
    <t>Ano-Base:</t>
  </si>
  <si>
    <t>NCM</t>
  </si>
  <si>
    <t>Item</t>
  </si>
  <si>
    <t>Descrição do Insumo</t>
  </si>
  <si>
    <t>CTP</t>
  </si>
  <si>
    <t>Quantidade Importada</t>
  </si>
  <si>
    <t>Estoque Inicial</t>
  </si>
  <si>
    <t>Estoque Final</t>
  </si>
  <si>
    <t>Quantidade Utilizada</t>
  </si>
  <si>
    <t>Dispensa Utilizada (%)</t>
  </si>
  <si>
    <t>Dispensa Permitida (%)</t>
  </si>
  <si>
    <t>Diferença Residual Alcançada</t>
  </si>
  <si>
    <t>Máx. Diferença Residual</t>
  </si>
  <si>
    <t>Qtde a compensar no próximo período</t>
  </si>
  <si>
    <t>Qtde com indício de descumprimento</t>
  </si>
  <si>
    <t>Total</t>
  </si>
  <si>
    <t>0052</t>
  </si>
  <si>
    <t>0001</t>
  </si>
  <si>
    <t>Relatório de Importação - RI</t>
  </si>
  <si>
    <r>
      <rPr>
        <b/>
        <sz val="12"/>
        <color rgb="FF000000"/>
        <rFont val="Arial"/>
        <family val="2"/>
      </rPr>
      <t xml:space="preserve">Nome: </t>
    </r>
    <r>
      <rPr>
        <b/>
        <sz val="12"/>
        <color rgb="FFFF0000"/>
        <rFont val="Arial"/>
        <family val="2"/>
      </rPr>
      <t>(*)</t>
    </r>
  </si>
  <si>
    <t>0002 | MOTOCICLETA ACIMA DE 100 ATÉ 450 CM3</t>
  </si>
  <si>
    <t>Insumos Controlados por PPB</t>
  </si>
  <si>
    <t>Unidade de Medida</t>
  </si>
  <si>
    <t>Modelo 
(Aplicável ao Pólo de Duas Rodas)</t>
  </si>
  <si>
    <t>Nº DI</t>
  </si>
  <si>
    <t>DATA DI</t>
  </si>
  <si>
    <t>XXXX</t>
  </si>
  <si>
    <t>UNID</t>
  </si>
  <si>
    <t>0139 | Bicicleta com câmbio</t>
  </si>
  <si>
    <t>Portaria Interministerial SEPEC/ME/SEXEC/MCTI nº 35, de 16.07.2020</t>
  </si>
  <si>
    <t>Produção (*)</t>
  </si>
  <si>
    <t>(*) Produção de todas as bicicletas, considerando as bicicletas com câmbio e sem câmbio.</t>
  </si>
  <si>
    <t>I - dispensa das etapas constantes dos incisos I e III do art. 2º (Garfo com suspensão):</t>
  </si>
  <si>
    <t>0040</t>
  </si>
  <si>
    <t xml:space="preserve">GARFO COM SUSPENSAO.	</t>
  </si>
  <si>
    <t>0043</t>
  </si>
  <si>
    <t>SUBCONJUNTO DO GARFO COM SUSPENSAO MONTADO, COMPOSTO DE: CANOTE, MESA, HASTES, MOLAS COM GUIAS, ELASTOMEROS E TAMPA COM REGULADOR.</t>
  </si>
  <si>
    <t>II - dispensa das etapas constantes dos incisos I e III do art. 2º (Garfos rígidos produzidos exclusivamente a partir de ligas de alumínio, fibra de carbono, titânio ou cromoli):</t>
  </si>
  <si>
    <t xml:space="preserve">GARFO RIGIDO.	</t>
  </si>
  <si>
    <t>III - dispensa das etapas constantes dos incisos I e IV do art. 2º (Aros das rodas produzidas exclusivamente a partir de ligas de alumínio ou de fibra de carbono):</t>
  </si>
  <si>
    <t>0007</t>
  </si>
  <si>
    <t xml:space="preserve">	ARO.</t>
  </si>
  <si>
    <t>0008</t>
  </si>
  <si>
    <t>ARO ENRAIADO DE ALUMINIO.</t>
  </si>
  <si>
    <t>0009</t>
  </si>
  <si>
    <t>IV - dispensa das etapas constantes dos incisos I do art. 2º (Guidões em alumínio ou em fibra de carbono):</t>
  </si>
  <si>
    <t>0099</t>
  </si>
  <si>
    <t xml:space="preserve">GUIDAO EM ALUMINIO.	</t>
  </si>
  <si>
    <t>0230</t>
  </si>
  <si>
    <t xml:space="preserve">GUIDAO EM FIBRA DE CARBONO.	</t>
  </si>
  <si>
    <t xml:space="preserve">V - dispensa das etapas constantes dos incisos II e III do art. 2º (Quadros em liga de alumínio ou em fibra de carbono): </t>
  </si>
  <si>
    <t>0057</t>
  </si>
  <si>
    <t>QUADRO PARA BICICLETA COM CAMBIO, DE ALUMINIO, COM PINTURA.</t>
  </si>
  <si>
    <t>0058</t>
  </si>
  <si>
    <t xml:space="preserve">QUADRO PARA BICICLETA COM CAMBIO, DE FIBRA DE CARBONO, COM PINTURA.	</t>
  </si>
  <si>
    <t>0059</t>
  </si>
  <si>
    <t xml:space="preserve">QUADRO PARA BICICLETA COM CAMBIO, DE ALUMINIO POLIDO.	</t>
  </si>
  <si>
    <t>0061</t>
  </si>
  <si>
    <t>QUADRO PARA BICICLETA COM CAMBIO, DE ALUMINIO, COM PERNAS SUPERIOR E INFERIOR ARTICULADAS.</t>
  </si>
  <si>
    <t>0071</t>
  </si>
  <si>
    <t xml:space="preserve">QUADRO PARA BICICLETA COM CAMBIO, DE ALUMINIO, SEM PINTURA.	</t>
  </si>
  <si>
    <t>0077</t>
  </si>
  <si>
    <t xml:space="preserve">QUADRO PARA BICICLETA COM CAMBIO, DE ALUMINIO, COM PINTURA, BRACADEIRA, COXIM PRENSADO INTERNAMENTE AO TUDO DO SELIM, GUIA DO CABO DE CAMBIO E PARAFUSO SOLDADO.	</t>
  </si>
  <si>
    <t>0087</t>
  </si>
  <si>
    <t xml:space="preserve">QUADRO PARA BICICLETA COM CAMBIO, DE FIBRA DE CARBONO, SEM PINTURA.	</t>
  </si>
  <si>
    <t>VI - dispensa das etapas constantes dos incisos I, IV e V do art. 2º (Rodas montadas produzidas exclusivamente a partir de ligas de alumínio ou de fibra de carbono):</t>
  </si>
  <si>
    <t>0199</t>
  </si>
  <si>
    <t xml:space="preserve">RODA MONTADA.	</t>
  </si>
  <si>
    <t>Qtde a compensar do período anterior</t>
  </si>
  <si>
    <t>ARO ENRAIADO DE CARBONO.</t>
  </si>
  <si>
    <t>§ 1º Opcionalmente à aplicação em P,D&amp;I de 0,25% (vinte e cinco décimos por cento) constante no inciso IV deste artigo (para obter a dispensa de 50% (cinquenta por cento), a empresa interessada poderá adquirir o selim, de fabricante nacional, na proporção de 1 (um) selim para cada guidão em alumínio ou 2 (dois) selins para cada guidão em fibra de carbono:</t>
  </si>
  <si>
    <t>SELIM</t>
  </si>
  <si>
    <t>n/a</t>
  </si>
  <si>
    <t>Observação</t>
  </si>
  <si>
    <t>Tipo 4 - Demonstrativo de Realização de Percentuais - DRP</t>
  </si>
  <si>
    <t>Insumo(s):</t>
  </si>
  <si>
    <t>Descrição</t>
  </si>
  <si>
    <t>0146</t>
  </si>
  <si>
    <t>TAMPA DO QUADRO ELETRICO DA UNIDADE CONDENSADORA, DE PLASTICO</t>
  </si>
  <si>
    <t>Modelo</t>
  </si>
  <si>
    <t>Qtde Produzida</t>
  </si>
  <si>
    <t>Qtde Utilizada</t>
  </si>
  <si>
    <t>Produzida vs Utilizada</t>
  </si>
  <si>
    <t>Modelo A</t>
  </si>
  <si>
    <t>Modelo B</t>
  </si>
  <si>
    <t>Modelo C</t>
  </si>
  <si>
    <t>Modelo D</t>
  </si>
  <si>
    <t>Modelo E</t>
  </si>
  <si>
    <t>Cálculo do CTP:</t>
  </si>
  <si>
    <t>0156</t>
  </si>
  <si>
    <t>GRADE DA UNIDADE CONDENSADORA, DE PLASTICO.</t>
  </si>
  <si>
    <t>0206</t>
  </si>
  <si>
    <t>HELICE DO VENTILADOR, DE PLASTICO, DA UNIDADE CONDENSADORA.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</si>
</sst>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Arial"/>
      <family val="2"/>
    </font>
    <font>
      <sz val="10"/>
      <color theme="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Calibri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10"/>
      <color rgb="FF000000"/>
      <name val="Arial"/>
      <family val="2"/>
    </font>
    <font>
      <b/>
      <sz val="10"/>
      <color indexed="81"/>
      <name val="Segoe UI"/>
      <family val="2"/>
    </font>
    <font>
      <sz val="12"/>
      <color rgb="FF0070C0"/>
      <name val="Arial"/>
      <family val="2"/>
    </font>
    <font>
      <sz val="10"/>
      <color rgb="FF0070C0"/>
      <name val="Arial"/>
      <family val="2"/>
    </font>
    <font>
      <b/>
      <sz val="10"/>
      <color rgb="FF000000"/>
      <name val="Arial"/>
      <family val="2"/>
      <charset val="1"/>
    </font>
    <font>
      <sz val="10"/>
      <color rgb="FF0070C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E7E6E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4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12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17" xfId="0" applyFont="1" applyBorder="1"/>
    <xf numFmtId="0" fontId="8" fillId="0" borderId="0" xfId="0" applyFont="1"/>
    <xf numFmtId="0" fontId="10" fillId="5" borderId="19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5" borderId="20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12" fillId="0" borderId="14" xfId="0" applyFont="1" applyBorder="1" applyAlignment="1">
      <alignment horizontal="center"/>
    </xf>
    <xf numFmtId="0" fontId="12" fillId="0" borderId="14" xfId="0" applyFont="1" applyBorder="1" applyAlignment="1">
      <alignment horizontal="left"/>
    </xf>
    <xf numFmtId="3" fontId="12" fillId="0" borderId="17" xfId="0" applyNumberFormat="1" applyFont="1" applyBorder="1" applyAlignment="1">
      <alignment horizontal="center"/>
    </xf>
    <xf numFmtId="3" fontId="12" fillId="5" borderId="14" xfId="0" applyNumberFormat="1" applyFont="1" applyFill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3" fontId="10" fillId="5" borderId="17" xfId="0" applyNumberFormat="1" applyFont="1" applyFill="1" applyBorder="1" applyAlignment="1">
      <alignment horizontal="center"/>
    </xf>
    <xf numFmtId="3" fontId="10" fillId="5" borderId="14" xfId="0" applyNumberFormat="1" applyFont="1" applyFill="1" applyBorder="1" applyAlignment="1">
      <alignment horizontal="center"/>
    </xf>
    <xf numFmtId="3" fontId="10" fillId="5" borderId="26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28" xfId="0" applyFont="1" applyBorder="1"/>
    <xf numFmtId="0" fontId="8" fillId="0" borderId="12" xfId="0" applyFont="1" applyBorder="1"/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5" borderId="12" xfId="0" applyFont="1" applyFill="1" applyBorder="1"/>
    <xf numFmtId="0" fontId="10" fillId="5" borderId="23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12" fillId="0" borderId="17" xfId="0" applyFont="1" applyBorder="1"/>
    <xf numFmtId="0" fontId="10" fillId="5" borderId="17" xfId="0" applyFont="1" applyFill="1" applyBorder="1"/>
    <xf numFmtId="49" fontId="12" fillId="0" borderId="14" xfId="0" applyNumberFormat="1" applyFont="1" applyBorder="1" applyAlignment="1">
      <alignment horizontal="center"/>
    </xf>
    <xf numFmtId="9" fontId="12" fillId="5" borderId="14" xfId="1" applyFont="1" applyFill="1" applyBorder="1" applyAlignment="1">
      <alignment horizontal="center" vertical="center"/>
    </xf>
    <xf numFmtId="9" fontId="12" fillId="5" borderId="1" xfId="1" applyFont="1" applyFill="1" applyBorder="1" applyAlignment="1">
      <alignment horizontal="center" vertical="center"/>
    </xf>
    <xf numFmtId="9" fontId="12" fillId="5" borderId="22" xfId="1" applyFont="1" applyFill="1" applyBorder="1" applyAlignment="1">
      <alignment horizontal="center" vertical="center"/>
    </xf>
    <xf numFmtId="164" fontId="12" fillId="5" borderId="22" xfId="1" applyNumberFormat="1" applyFont="1" applyFill="1" applyBorder="1" applyAlignment="1">
      <alignment horizontal="center" vertical="center"/>
    </xf>
    <xf numFmtId="164" fontId="12" fillId="5" borderId="14" xfId="1" applyNumberFormat="1" applyFont="1" applyFill="1" applyBorder="1" applyAlignment="1">
      <alignment horizontal="center" vertical="center"/>
    </xf>
    <xf numFmtId="164" fontId="12" fillId="5" borderId="1" xfId="1" applyNumberFormat="1" applyFont="1" applyFill="1" applyBorder="1" applyAlignment="1">
      <alignment horizontal="center" vertical="center"/>
    </xf>
    <xf numFmtId="3" fontId="0" fillId="0" borderId="0" xfId="0" applyNumberFormat="1"/>
    <xf numFmtId="0" fontId="17" fillId="0" borderId="18" xfId="0" applyFont="1" applyBorder="1" applyAlignment="1">
      <alignment horizontal="center"/>
    </xf>
    <xf numFmtId="3" fontId="17" fillId="0" borderId="17" xfId="0" applyNumberFormat="1" applyFont="1" applyBorder="1" applyAlignment="1">
      <alignment horizontal="center"/>
    </xf>
    <xf numFmtId="3" fontId="17" fillId="0" borderId="14" xfId="0" applyNumberFormat="1" applyFont="1" applyBorder="1" applyAlignment="1">
      <alignment horizontal="center"/>
    </xf>
    <xf numFmtId="3" fontId="17" fillId="0" borderId="16" xfId="0" applyNumberFormat="1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3" fontId="17" fillId="0" borderId="24" xfId="0" applyNumberFormat="1" applyFont="1" applyBorder="1" applyAlignment="1">
      <alignment horizontal="center"/>
    </xf>
    <xf numFmtId="3" fontId="17" fillId="0" borderId="12" xfId="0" applyNumberFormat="1" applyFont="1" applyBorder="1" applyAlignment="1">
      <alignment horizontal="center"/>
    </xf>
    <xf numFmtId="3" fontId="17" fillId="0" borderId="14" xfId="0" applyNumberFormat="1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49" fontId="17" fillId="0" borderId="14" xfId="0" applyNumberFormat="1" applyFont="1" applyBorder="1" applyAlignment="1">
      <alignment horizontal="center"/>
    </xf>
    <xf numFmtId="0" fontId="17" fillId="0" borderId="14" xfId="0" applyFont="1" applyBorder="1" applyAlignment="1">
      <alignment horizontal="left"/>
    </xf>
    <xf numFmtId="0" fontId="17" fillId="0" borderId="26" xfId="0" applyFont="1" applyBorder="1" applyAlignment="1">
      <alignment horizontal="center"/>
    </xf>
    <xf numFmtId="0" fontId="11" fillId="5" borderId="27" xfId="0" applyFont="1" applyFill="1" applyBorder="1" applyAlignment="1">
      <alignment horizontal="center" vertical="center" wrapText="1"/>
    </xf>
    <xf numFmtId="0" fontId="10" fillId="5" borderId="27" xfId="0" applyFont="1" applyFill="1" applyBorder="1" applyAlignment="1">
      <alignment horizontal="center" vertical="center" wrapText="1"/>
    </xf>
    <xf numFmtId="0" fontId="0" fillId="0" borderId="14" xfId="0" applyBorder="1"/>
    <xf numFmtId="0" fontId="12" fillId="5" borderId="14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1" fillId="0" borderId="0" xfId="2"/>
    <xf numFmtId="0" fontId="2" fillId="7" borderId="14" xfId="2" applyFont="1" applyFill="1" applyBorder="1" applyAlignment="1">
      <alignment horizontal="center"/>
    </xf>
    <xf numFmtId="0" fontId="1" fillId="0" borderId="14" xfId="2" applyBorder="1" applyAlignment="1">
      <alignment horizontal="center"/>
    </xf>
    <xf numFmtId="49" fontId="1" fillId="0" borderId="14" xfId="2" applyNumberFormat="1" applyBorder="1" applyAlignment="1">
      <alignment horizontal="center"/>
    </xf>
    <xf numFmtId="3" fontId="1" fillId="0" borderId="14" xfId="2" applyNumberFormat="1" applyBorder="1" applyAlignment="1">
      <alignment horizontal="center"/>
    </xf>
    <xf numFmtId="0" fontId="2" fillId="0" borderId="14" xfId="2" applyFont="1" applyBorder="1" applyAlignment="1">
      <alignment horizontal="center"/>
    </xf>
    <xf numFmtId="4" fontId="1" fillId="8" borderId="14" xfId="2" applyNumberFormat="1" applyFill="1" applyBorder="1" applyAlignment="1">
      <alignment horizontal="center"/>
    </xf>
    <xf numFmtId="165" fontId="1" fillId="0" borderId="14" xfId="2" applyNumberFormat="1" applyBorder="1" applyAlignment="1">
      <alignment horizontal="center"/>
    </xf>
    <xf numFmtId="0" fontId="10" fillId="5" borderId="24" xfId="0" applyFont="1" applyFill="1" applyBorder="1" applyAlignment="1">
      <alignment horizontal="center" vertical="center"/>
    </xf>
    <xf numFmtId="0" fontId="17" fillId="0" borderId="24" xfId="0" applyFont="1" applyBorder="1" applyAlignment="1">
      <alignment horizontal="center"/>
    </xf>
    <xf numFmtId="0" fontId="12" fillId="0" borderId="12" xfId="0" applyFont="1" applyBorder="1"/>
    <xf numFmtId="0" fontId="10" fillId="5" borderId="12" xfId="0" applyFont="1" applyFill="1" applyBorder="1"/>
    <xf numFmtId="3" fontId="12" fillId="5" borderId="22" xfId="0" applyNumberFormat="1" applyFont="1" applyFill="1" applyBorder="1" applyAlignment="1">
      <alignment horizontal="center" vertical="center"/>
    </xf>
    <xf numFmtId="3" fontId="12" fillId="5" borderId="25" xfId="0" applyNumberFormat="1" applyFont="1" applyFill="1" applyBorder="1" applyAlignment="1">
      <alignment horizontal="center" vertical="center"/>
    </xf>
    <xf numFmtId="3" fontId="12" fillId="5" borderId="27" xfId="0" applyNumberFormat="1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/>
    </xf>
    <xf numFmtId="0" fontId="10" fillId="5" borderId="16" xfId="0" applyFont="1" applyFill="1" applyBorder="1" applyAlignment="1">
      <alignment horizontal="center"/>
    </xf>
    <xf numFmtId="0" fontId="10" fillId="5" borderId="18" xfId="0" applyFont="1" applyFill="1" applyBorder="1" applyAlignment="1">
      <alignment horizontal="center"/>
    </xf>
    <xf numFmtId="0" fontId="12" fillId="5" borderId="21" xfId="0" applyFont="1" applyFill="1" applyBorder="1" applyAlignment="1">
      <alignment horizontal="left" vertical="center" wrapText="1"/>
    </xf>
    <xf numFmtId="0" fontId="12" fillId="5" borderId="0" xfId="0" applyFont="1" applyFill="1" applyBorder="1" applyAlignment="1">
      <alignment horizontal="left" vertical="center" wrapText="1"/>
    </xf>
    <xf numFmtId="164" fontId="12" fillId="5" borderId="22" xfId="1" applyNumberFormat="1" applyFont="1" applyFill="1" applyBorder="1" applyAlignment="1">
      <alignment horizontal="center" vertical="center"/>
    </xf>
    <xf numFmtId="164" fontId="12" fillId="5" borderId="25" xfId="1" applyNumberFormat="1" applyFont="1" applyFill="1" applyBorder="1" applyAlignment="1">
      <alignment horizontal="center" vertical="center"/>
    </xf>
    <xf numFmtId="164" fontId="12" fillId="5" borderId="27" xfId="1" applyNumberFormat="1" applyFont="1" applyFill="1" applyBorder="1" applyAlignment="1">
      <alignment horizontal="center" vertical="center"/>
    </xf>
    <xf numFmtId="164" fontId="12" fillId="5" borderId="14" xfId="1" applyNumberFormat="1" applyFont="1" applyFill="1" applyBorder="1" applyAlignment="1">
      <alignment horizontal="center" vertical="center"/>
    </xf>
    <xf numFmtId="164" fontId="12" fillId="5" borderId="1" xfId="1" applyNumberFormat="1" applyFont="1" applyFill="1" applyBorder="1" applyAlignment="1">
      <alignment horizontal="center" vertical="center"/>
    </xf>
    <xf numFmtId="164" fontId="12" fillId="5" borderId="4" xfId="1" applyNumberFormat="1" applyFont="1" applyFill="1" applyBorder="1" applyAlignment="1">
      <alignment horizontal="center" vertical="center"/>
    </xf>
    <xf numFmtId="0" fontId="16" fillId="0" borderId="12" xfId="0" applyFont="1" applyBorder="1" applyAlignment="1">
      <alignment horizontal="left"/>
    </xf>
    <xf numFmtId="0" fontId="16" fillId="0" borderId="18" xfId="0" applyFont="1" applyBorder="1" applyAlignment="1">
      <alignment horizontal="left"/>
    </xf>
    <xf numFmtId="3" fontId="16" fillId="0" borderId="12" xfId="0" applyNumberFormat="1" applyFont="1" applyBorder="1" applyAlignment="1">
      <alignment horizontal="left"/>
    </xf>
    <xf numFmtId="3" fontId="16" fillId="0" borderId="18" xfId="0" applyNumberFormat="1" applyFont="1" applyBorder="1" applyAlignment="1">
      <alignment horizontal="left"/>
    </xf>
    <xf numFmtId="1" fontId="16" fillId="0" borderId="12" xfId="0" applyNumberFormat="1" applyFont="1" applyBorder="1" applyAlignment="1">
      <alignment horizontal="left"/>
    </xf>
    <xf numFmtId="1" fontId="16" fillId="0" borderId="18" xfId="0" applyNumberFormat="1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0" borderId="28" xfId="0" applyFont="1" applyBorder="1" applyAlignment="1">
      <alignment horizontal="left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2" fillId="5" borderId="5" xfId="0" applyFont="1" applyFill="1" applyBorder="1" applyAlignment="1">
      <alignment horizontal="left" vertical="center" wrapText="1"/>
    </xf>
    <xf numFmtId="0" fontId="1" fillId="0" borderId="14" xfId="2" applyBorder="1" applyAlignment="1">
      <alignment horizontal="center"/>
    </xf>
    <xf numFmtId="0" fontId="2" fillId="7" borderId="14" xfId="2" applyFont="1" applyFill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6" fillId="0" borderId="14" xfId="0" applyFont="1" applyBorder="1" applyAlignment="1">
      <alignment horizontal="left"/>
    </xf>
    <xf numFmtId="0" fontId="10" fillId="5" borderId="9" xfId="0" applyFont="1" applyFill="1" applyBorder="1" applyAlignment="1">
      <alignment horizontal="center"/>
    </xf>
    <xf numFmtId="0" fontId="10" fillId="5" borderId="10" xfId="0" applyFont="1" applyFill="1" applyBorder="1" applyAlignment="1">
      <alignment horizontal="center"/>
    </xf>
    <xf numFmtId="0" fontId="10" fillId="5" borderId="11" xfId="0" applyFont="1" applyFill="1" applyBorder="1" applyAlignment="1">
      <alignment horizontal="center"/>
    </xf>
    <xf numFmtId="0" fontId="18" fillId="6" borderId="14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right"/>
    </xf>
    <xf numFmtId="0" fontId="10" fillId="5" borderId="16" xfId="0" applyFont="1" applyFill="1" applyBorder="1" applyAlignment="1">
      <alignment horizontal="right"/>
    </xf>
    <xf numFmtId="0" fontId="10" fillId="5" borderId="18" xfId="0" applyFont="1" applyFill="1" applyBorder="1" applyAlignment="1">
      <alignment horizontal="right"/>
    </xf>
    <xf numFmtId="0" fontId="18" fillId="6" borderId="14" xfId="0" applyFon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3">
    <cellStyle name="Normal" xfId="0" builtinId="0"/>
    <cellStyle name="Normal 2" xfId="2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V56"/>
  <sheetViews>
    <sheetView showGridLines="0" tabSelected="1" zoomScale="70" zoomScaleNormal="70" workbookViewId="0">
      <selection activeCell="C63" sqref="C63"/>
    </sheetView>
  </sheetViews>
  <sheetFormatPr defaultRowHeight="15" x14ac:dyDescent="0.25"/>
  <cols>
    <col min="1" max="1" width="26.42578125" customWidth="1"/>
    <col min="2" max="2" width="12.42578125" customWidth="1"/>
    <col min="3" max="3" width="91.5703125" customWidth="1"/>
    <col min="4" max="4" width="15.7109375" customWidth="1"/>
    <col min="5" max="5" width="13.28515625" customWidth="1"/>
    <col min="6" max="6" width="12.7109375" customWidth="1"/>
    <col min="7" max="7" width="12.28515625" customWidth="1"/>
    <col min="8" max="8" width="15.140625" customWidth="1"/>
    <col min="9" max="10" width="15.5703125" customWidth="1"/>
    <col min="11" max="12" width="13.7109375" customWidth="1"/>
    <col min="13" max="13" width="12.7109375" customWidth="1"/>
    <col min="14" max="14" width="16" customWidth="1"/>
    <col min="15" max="15" width="20.28515625" customWidth="1"/>
    <col min="16" max="16" width="23.42578125" customWidth="1"/>
  </cols>
  <sheetData>
    <row r="2" spans="1:22" ht="23.25" x14ac:dyDescent="0.25">
      <c r="A2" s="98" t="s">
        <v>0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100"/>
      <c r="Q2" s="1"/>
      <c r="R2" s="1"/>
      <c r="S2" s="1"/>
      <c r="T2" s="1"/>
      <c r="U2" s="1"/>
      <c r="V2" s="1"/>
    </row>
    <row r="3" spans="1:22" ht="20.25" x14ac:dyDescent="0.25">
      <c r="A3" s="101" t="s">
        <v>1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3"/>
      <c r="Q3" s="2"/>
      <c r="R3" s="2"/>
      <c r="S3" s="2"/>
      <c r="T3" s="2"/>
      <c r="U3" s="2"/>
      <c r="V3" s="2"/>
    </row>
    <row r="4" spans="1:22" ht="18" x14ac:dyDescent="0.25">
      <c r="A4" s="104" t="s">
        <v>87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6"/>
    </row>
    <row r="5" spans="1:22" x14ac:dyDescent="0.25">
      <c r="C5" s="3"/>
      <c r="D5" s="3"/>
      <c r="E5" s="3"/>
    </row>
    <row r="6" spans="1:22" ht="15.75" x14ac:dyDescent="0.25">
      <c r="A6" s="107" t="s">
        <v>2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9"/>
    </row>
    <row r="7" spans="1:22" x14ac:dyDescent="0.25">
      <c r="C7" s="3"/>
      <c r="D7" s="3"/>
      <c r="E7" s="3"/>
    </row>
    <row r="8" spans="1:22" ht="15.75" x14ac:dyDescent="0.25">
      <c r="A8" s="4" t="s">
        <v>3</v>
      </c>
      <c r="B8" s="110" t="s">
        <v>4</v>
      </c>
      <c r="C8" s="110"/>
      <c r="D8" s="4" t="s">
        <v>5</v>
      </c>
      <c r="E8" s="4"/>
      <c r="F8" s="4"/>
      <c r="G8" s="4"/>
      <c r="H8" s="4"/>
    </row>
    <row r="9" spans="1:22" ht="15" customHeight="1" x14ac:dyDescent="0.25">
      <c r="A9" s="5"/>
      <c r="B9" s="111"/>
      <c r="C9" s="112"/>
      <c r="D9" s="113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5"/>
    </row>
    <row r="10" spans="1:22" x14ac:dyDescent="0.25">
      <c r="C10" s="3"/>
      <c r="D10" s="3"/>
      <c r="E10" s="3"/>
    </row>
    <row r="11" spans="1:22" x14ac:dyDescent="0.25">
      <c r="C11" s="3"/>
      <c r="D11" s="3"/>
      <c r="E11" s="3"/>
    </row>
    <row r="12" spans="1:22" ht="15.75" x14ac:dyDescent="0.25">
      <c r="A12" s="116" t="s">
        <v>6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8"/>
    </row>
    <row r="13" spans="1:22" x14ac:dyDescent="0.25">
      <c r="C13" s="3"/>
      <c r="D13" s="3"/>
      <c r="E13" s="3"/>
    </row>
    <row r="14" spans="1:22" ht="15.75" x14ac:dyDescent="0.25">
      <c r="A14" s="4" t="s">
        <v>7</v>
      </c>
      <c r="C14" s="6"/>
      <c r="D14" s="4" t="s">
        <v>8</v>
      </c>
      <c r="E14" s="4"/>
      <c r="G14" s="4" t="s">
        <v>9</v>
      </c>
      <c r="H14" s="4"/>
      <c r="I14" s="4"/>
      <c r="J14" s="4"/>
      <c r="K14" s="4"/>
      <c r="L14" s="4"/>
    </row>
    <row r="15" spans="1:22" x14ac:dyDescent="0.25">
      <c r="A15" s="146"/>
      <c r="B15" s="146"/>
      <c r="C15" s="146"/>
      <c r="D15" s="119"/>
      <c r="E15" s="120"/>
      <c r="F15" s="121"/>
      <c r="G15" s="122"/>
      <c r="H15" s="123"/>
      <c r="I15" s="123"/>
      <c r="J15" s="123"/>
      <c r="K15" s="123"/>
      <c r="L15" s="123"/>
      <c r="M15" s="123"/>
      <c r="N15" s="123"/>
      <c r="O15" s="123"/>
      <c r="P15" s="124"/>
    </row>
    <row r="16" spans="1:22" x14ac:dyDescent="0.25">
      <c r="A16" s="7"/>
      <c r="B16" s="8"/>
      <c r="C16" s="8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9" x14ac:dyDescent="0.25">
      <c r="A17" s="7"/>
      <c r="B17" s="8"/>
      <c r="C17" s="8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9" ht="15.75" x14ac:dyDescent="0.25">
      <c r="A18" s="116" t="s">
        <v>10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8"/>
    </row>
    <row r="19" spans="1:19" x14ac:dyDescent="0.25">
      <c r="C19" s="3"/>
      <c r="D19" s="3"/>
      <c r="E19" s="3"/>
    </row>
    <row r="20" spans="1:19" ht="15.75" x14ac:dyDescent="0.25">
      <c r="A20" s="10" t="s">
        <v>11</v>
      </c>
      <c r="B20" s="92" t="s">
        <v>41</v>
      </c>
      <c r="C20" s="93"/>
      <c r="D20" s="11"/>
      <c r="E20" s="3"/>
    </row>
    <row r="21" spans="1:19" ht="15.75" x14ac:dyDescent="0.25">
      <c r="A21" s="10" t="s">
        <v>12</v>
      </c>
      <c r="B21" s="92" t="s">
        <v>42</v>
      </c>
      <c r="C21" s="93"/>
      <c r="D21" s="11"/>
      <c r="E21" s="3"/>
    </row>
    <row r="22" spans="1:19" ht="15.75" x14ac:dyDescent="0.25">
      <c r="A22" s="10" t="s">
        <v>43</v>
      </c>
      <c r="B22" s="94">
        <v>37762</v>
      </c>
      <c r="C22" s="95"/>
      <c r="D22" s="11" t="s">
        <v>44</v>
      </c>
      <c r="E22" s="3"/>
    </row>
    <row r="23" spans="1:19" ht="15" customHeight="1" x14ac:dyDescent="0.25">
      <c r="A23" s="10" t="s">
        <v>13</v>
      </c>
      <c r="B23" s="96">
        <v>2022</v>
      </c>
      <c r="C23" s="97"/>
      <c r="D23" s="11"/>
      <c r="E23" s="3"/>
    </row>
    <row r="24" spans="1:19" x14ac:dyDescent="0.25">
      <c r="C24" s="3"/>
      <c r="D24" s="3"/>
      <c r="E24" s="3"/>
    </row>
    <row r="25" spans="1:19" ht="51" x14ac:dyDescent="0.25">
      <c r="A25" s="12" t="s">
        <v>14</v>
      </c>
      <c r="B25" s="13" t="s">
        <v>15</v>
      </c>
      <c r="C25" s="14" t="s">
        <v>16</v>
      </c>
      <c r="D25" s="13" t="s">
        <v>17</v>
      </c>
      <c r="E25" s="15" t="s">
        <v>18</v>
      </c>
      <c r="F25" s="16" t="s">
        <v>19</v>
      </c>
      <c r="G25" s="16" t="s">
        <v>20</v>
      </c>
      <c r="H25" s="15" t="s">
        <v>21</v>
      </c>
      <c r="I25" s="16" t="s">
        <v>22</v>
      </c>
      <c r="J25" s="16" t="s">
        <v>81</v>
      </c>
      <c r="K25" s="16" t="s">
        <v>23</v>
      </c>
      <c r="L25" s="16" t="s">
        <v>24</v>
      </c>
      <c r="M25" s="16" t="s">
        <v>25</v>
      </c>
      <c r="N25" s="16" t="s">
        <v>26</v>
      </c>
      <c r="O25" s="16" t="s">
        <v>27</v>
      </c>
      <c r="P25" s="16" t="s">
        <v>86</v>
      </c>
      <c r="Q25" s="18"/>
      <c r="R25" s="19"/>
      <c r="S25" s="17"/>
    </row>
    <row r="26" spans="1:19" ht="30" customHeight="1" x14ac:dyDescent="0.25">
      <c r="A26" s="84" t="s">
        <v>45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125"/>
      <c r="P26" s="63"/>
    </row>
    <row r="27" spans="1:19" x14ac:dyDescent="0.25">
      <c r="A27" s="20">
        <v>87149100</v>
      </c>
      <c r="B27" s="39" t="s">
        <v>46</v>
      </c>
      <c r="C27" s="21" t="s">
        <v>47</v>
      </c>
      <c r="D27" s="47">
        <f>1*1</f>
        <v>1</v>
      </c>
      <c r="E27" s="48">
        <v>69305</v>
      </c>
      <c r="F27" s="49">
        <v>748</v>
      </c>
      <c r="G27" s="50">
        <v>1005</v>
      </c>
      <c r="H27" s="23">
        <f>(E27+F27)-G27</f>
        <v>69048</v>
      </c>
      <c r="I27" s="86">
        <f>(H29/D29)/$B$22</f>
        <v>1.8285048461416238</v>
      </c>
      <c r="J27" s="86">
        <f>(J29/D29)/$B$22</f>
        <v>0</v>
      </c>
      <c r="K27" s="89">
        <f>1-J27</f>
        <v>1</v>
      </c>
      <c r="L27" s="90">
        <f>IF(I27&lt;K27,0,I27-K27)</f>
        <v>0.82850484614162379</v>
      </c>
      <c r="M27" s="89">
        <v>0</v>
      </c>
      <c r="N27" s="78">
        <f>IF(L29&lt;M29,L29,M29)</f>
        <v>0</v>
      </c>
      <c r="O27" s="78">
        <f>IF(L29&gt;M29,L29-M29,0)</f>
        <v>31285.999999999996</v>
      </c>
      <c r="P27" s="61"/>
    </row>
    <row r="28" spans="1:19" x14ac:dyDescent="0.25">
      <c r="A28" s="20">
        <v>87149100</v>
      </c>
      <c r="B28" s="39" t="s">
        <v>48</v>
      </c>
      <c r="C28" s="21" t="s">
        <v>49</v>
      </c>
      <c r="D28" s="51">
        <v>0</v>
      </c>
      <c r="E28" s="48">
        <v>0</v>
      </c>
      <c r="F28" s="52">
        <v>0</v>
      </c>
      <c r="G28" s="53">
        <v>0</v>
      </c>
      <c r="H28" s="23">
        <f>(E28+F28)-G28</f>
        <v>0</v>
      </c>
      <c r="I28" s="87"/>
      <c r="J28" s="88"/>
      <c r="K28" s="89"/>
      <c r="L28" s="91"/>
      <c r="M28" s="89"/>
      <c r="N28" s="79"/>
      <c r="O28" s="79"/>
      <c r="P28" s="61"/>
    </row>
    <row r="29" spans="1:19" x14ac:dyDescent="0.25">
      <c r="A29" s="81" t="s">
        <v>28</v>
      </c>
      <c r="B29" s="82"/>
      <c r="C29" s="83"/>
      <c r="D29" s="25">
        <f>SUM(D27:D28)</f>
        <v>1</v>
      </c>
      <c r="E29" s="26">
        <f>SUM(E27:E28)</f>
        <v>69305</v>
      </c>
      <c r="F29" s="26">
        <f>SUM(F26:F28)</f>
        <v>748</v>
      </c>
      <c r="G29" s="26">
        <f>SUM(G27:G28)</f>
        <v>1005</v>
      </c>
      <c r="H29" s="27">
        <f>(E29+F29)-G29</f>
        <v>69048</v>
      </c>
      <c r="I29" s="27">
        <f>I27*D29*$B$22</f>
        <v>69048</v>
      </c>
      <c r="J29" s="54">
        <v>0</v>
      </c>
      <c r="K29" s="27">
        <f>K27*D29*$B$22</f>
        <v>37762</v>
      </c>
      <c r="L29" s="27">
        <f>L27*D29*$B$22</f>
        <v>31285.999999999996</v>
      </c>
      <c r="M29" s="27">
        <f>M27*D29*$B$22</f>
        <v>0</v>
      </c>
      <c r="N29" s="80"/>
      <c r="O29" s="80"/>
      <c r="P29" s="62"/>
    </row>
    <row r="30" spans="1:19" ht="30" customHeight="1" x14ac:dyDescent="0.25">
      <c r="A30" s="84" t="s">
        <v>50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125"/>
      <c r="P30" s="63"/>
    </row>
    <row r="31" spans="1:19" x14ac:dyDescent="0.25">
      <c r="A31" s="20">
        <v>87149100</v>
      </c>
      <c r="B31" s="39" t="s">
        <v>29</v>
      </c>
      <c r="C31" s="21" t="s">
        <v>51</v>
      </c>
      <c r="D31" s="47">
        <f>1*1</f>
        <v>1</v>
      </c>
      <c r="E31" s="48">
        <v>7858</v>
      </c>
      <c r="F31" s="49">
        <v>2787</v>
      </c>
      <c r="G31" s="50">
        <v>4521</v>
      </c>
      <c r="H31" s="23">
        <f>(E31+F31)-G31</f>
        <v>6124</v>
      </c>
      <c r="I31" s="42">
        <f>(H32/D32)/$B$22</f>
        <v>0.16217361368571581</v>
      </c>
      <c r="J31" s="42">
        <f>(J32/D32)/$B$22</f>
        <v>0</v>
      </c>
      <c r="K31" s="40">
        <f>0.2-J31</f>
        <v>0.2</v>
      </c>
      <c r="L31" s="41">
        <f>IF(I31&lt;K31,0,I31-K31)</f>
        <v>0</v>
      </c>
      <c r="M31" s="40">
        <v>0.03</v>
      </c>
      <c r="N31" s="78">
        <f>IF(L32&lt;M32,L32,M32)</f>
        <v>0</v>
      </c>
      <c r="O31" s="78">
        <f>IF(L32&gt;M32,L32-M32,0)</f>
        <v>0</v>
      </c>
      <c r="P31" s="61"/>
    </row>
    <row r="32" spans="1:19" x14ac:dyDescent="0.25">
      <c r="A32" s="81" t="s">
        <v>28</v>
      </c>
      <c r="B32" s="82"/>
      <c r="C32" s="83"/>
      <c r="D32" s="25">
        <f>SUM(D31)</f>
        <v>1</v>
      </c>
      <c r="E32" s="26">
        <f>SUM(E31)</f>
        <v>7858</v>
      </c>
      <c r="F32" s="26">
        <f>SUM(F31)</f>
        <v>2787</v>
      </c>
      <c r="G32" s="26">
        <f>SUM(G31)</f>
        <v>4521</v>
      </c>
      <c r="H32" s="27">
        <f>(E32+F32)-G32</f>
        <v>6124</v>
      </c>
      <c r="I32" s="27">
        <f>I31*D32*$B$22</f>
        <v>6124.0000000000009</v>
      </c>
      <c r="J32" s="54">
        <v>0</v>
      </c>
      <c r="K32" s="27">
        <f>K31*D32*$B$22</f>
        <v>7552.4000000000005</v>
      </c>
      <c r="L32" s="27">
        <f>L31*D32*$B$22</f>
        <v>0</v>
      </c>
      <c r="M32" s="27">
        <f>M31*D32*$B$22</f>
        <v>1132.8599999999999</v>
      </c>
      <c r="N32" s="80"/>
      <c r="O32" s="80"/>
      <c r="P32" s="62"/>
    </row>
    <row r="33" spans="1:18" ht="30" customHeight="1" x14ac:dyDescent="0.25">
      <c r="A33" s="84" t="s">
        <v>52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125"/>
      <c r="P33" s="63"/>
    </row>
    <row r="34" spans="1:18" x14ac:dyDescent="0.25">
      <c r="A34" s="20">
        <v>87149200</v>
      </c>
      <c r="B34" s="39" t="s">
        <v>53</v>
      </c>
      <c r="C34" s="21" t="s">
        <v>54</v>
      </c>
      <c r="D34" s="47">
        <f>2*1</f>
        <v>2</v>
      </c>
      <c r="E34" s="48">
        <v>24007</v>
      </c>
      <c r="F34" s="49">
        <v>11388</v>
      </c>
      <c r="G34" s="50">
        <v>15115</v>
      </c>
      <c r="H34" s="23">
        <f>(E34+F34)-G34</f>
        <v>20280</v>
      </c>
      <c r="I34" s="86">
        <f>(H37/D37)/$B$22</f>
        <v>0.26852391292834066</v>
      </c>
      <c r="J34" s="86">
        <f>(J37/D37)/$B$22</f>
        <v>0</v>
      </c>
      <c r="K34" s="86">
        <f>0.1-J34</f>
        <v>0.1</v>
      </c>
      <c r="L34" s="86">
        <f>IF(I34&lt;K34,0,I34-K34)</f>
        <v>0.16852391292834065</v>
      </c>
      <c r="M34" s="86">
        <v>0.03</v>
      </c>
      <c r="N34" s="78">
        <f>IF(L37&lt;M37,L37,M37)</f>
        <v>2265.7199999999998</v>
      </c>
      <c r="O34" s="78">
        <f>IF(L37&gt;M37,L37-M37,0)</f>
        <v>10461.879999999999</v>
      </c>
      <c r="P34" s="61"/>
    </row>
    <row r="35" spans="1:18" x14ac:dyDescent="0.25">
      <c r="A35" s="20">
        <v>87149200</v>
      </c>
      <c r="B35" s="39" t="s">
        <v>55</v>
      </c>
      <c r="C35" s="21" t="s">
        <v>56</v>
      </c>
      <c r="D35" s="47">
        <v>0</v>
      </c>
      <c r="E35" s="48">
        <v>0</v>
      </c>
      <c r="F35" s="49">
        <v>0</v>
      </c>
      <c r="G35" s="50">
        <v>0</v>
      </c>
      <c r="H35" s="23">
        <f>(E35+F35)-G35</f>
        <v>0</v>
      </c>
      <c r="I35" s="87"/>
      <c r="J35" s="87"/>
      <c r="K35" s="87"/>
      <c r="L35" s="87"/>
      <c r="M35" s="87"/>
      <c r="N35" s="79"/>
      <c r="O35" s="79"/>
      <c r="P35" s="61"/>
    </row>
    <row r="36" spans="1:18" x14ac:dyDescent="0.25">
      <c r="A36" s="20">
        <v>87149200</v>
      </c>
      <c r="B36" s="39" t="s">
        <v>57</v>
      </c>
      <c r="C36" s="21" t="s">
        <v>82</v>
      </c>
      <c r="D36" s="47">
        <v>0</v>
      </c>
      <c r="E36" s="48">
        <v>0</v>
      </c>
      <c r="F36" s="49">
        <v>0</v>
      </c>
      <c r="G36" s="50">
        <v>0</v>
      </c>
      <c r="H36" s="23">
        <f>(E36+F36)-G36</f>
        <v>0</v>
      </c>
      <c r="I36" s="88"/>
      <c r="J36" s="88"/>
      <c r="K36" s="88"/>
      <c r="L36" s="88"/>
      <c r="M36" s="88"/>
      <c r="N36" s="79"/>
      <c r="O36" s="79"/>
      <c r="P36" s="61"/>
      <c r="R36" s="46"/>
    </row>
    <row r="37" spans="1:18" x14ac:dyDescent="0.25">
      <c r="A37" s="81" t="s">
        <v>28</v>
      </c>
      <c r="B37" s="82"/>
      <c r="C37" s="83"/>
      <c r="D37" s="25">
        <f>SUM(D34:D36)</f>
        <v>2</v>
      </c>
      <c r="E37" s="26">
        <f>SUM(E34:E36)</f>
        <v>24007</v>
      </c>
      <c r="F37" s="28">
        <f>SUM(F34:F36)</f>
        <v>11388</v>
      </c>
      <c r="G37" s="26">
        <f>SUM(G34:G36)</f>
        <v>15115</v>
      </c>
      <c r="H37" s="27">
        <f>(E37+F37)-G37</f>
        <v>20280</v>
      </c>
      <c r="I37" s="27">
        <f>I34*D37*$B$22</f>
        <v>20280</v>
      </c>
      <c r="J37" s="54">
        <v>0</v>
      </c>
      <c r="K37" s="27">
        <f>K34*D37*$B$22</f>
        <v>7552.4000000000005</v>
      </c>
      <c r="L37" s="27">
        <f>L34*D37*$B$22</f>
        <v>12727.599999999999</v>
      </c>
      <c r="M37" s="27">
        <f>M34*D37*$B$22</f>
        <v>2265.7199999999998</v>
      </c>
      <c r="N37" s="80"/>
      <c r="O37" s="80"/>
      <c r="P37" s="62"/>
    </row>
    <row r="38" spans="1:18" ht="30" customHeight="1" x14ac:dyDescent="0.25">
      <c r="A38" s="84" t="s">
        <v>58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125"/>
      <c r="P38" s="63"/>
    </row>
    <row r="39" spans="1:18" x14ac:dyDescent="0.25">
      <c r="A39" s="20">
        <v>87149990</v>
      </c>
      <c r="B39" s="39" t="s">
        <v>59</v>
      </c>
      <c r="C39" s="21" t="s">
        <v>60</v>
      </c>
      <c r="D39" s="47">
        <v>1</v>
      </c>
      <c r="E39" s="48">
        <v>39830</v>
      </c>
      <c r="F39" s="49">
        <v>10009</v>
      </c>
      <c r="G39" s="50">
        <v>34602</v>
      </c>
      <c r="H39" s="23">
        <f>(E39+F39)-G39</f>
        <v>15237</v>
      </c>
      <c r="I39" s="86">
        <f>(H41/D41)/$B$22</f>
        <v>0.40350087389439121</v>
      </c>
      <c r="J39" s="86">
        <f>(J41/D41)/$B$22</f>
        <v>0</v>
      </c>
      <c r="K39" s="89">
        <f>0.5-J39</f>
        <v>0.5</v>
      </c>
      <c r="L39" s="90">
        <f>IF(I39&lt;K39,0,I39-K39)</f>
        <v>0</v>
      </c>
      <c r="M39" s="89">
        <v>0.1</v>
      </c>
      <c r="N39" s="78">
        <f>IF(L41&lt;M41,L41,M41)</f>
        <v>0</v>
      </c>
      <c r="O39" s="78">
        <f>IF(L41&gt;M41,L41-M41,0)</f>
        <v>0</v>
      </c>
      <c r="P39" s="61"/>
    </row>
    <row r="40" spans="1:18" x14ac:dyDescent="0.25">
      <c r="A40" s="20">
        <v>87149990</v>
      </c>
      <c r="B40" s="39" t="s">
        <v>61</v>
      </c>
      <c r="C40" s="21" t="s">
        <v>62</v>
      </c>
      <c r="D40" s="51">
        <v>0</v>
      </c>
      <c r="E40" s="48">
        <v>0</v>
      </c>
      <c r="F40" s="52">
        <v>0</v>
      </c>
      <c r="G40" s="53">
        <v>0</v>
      </c>
      <c r="H40" s="23">
        <f>(E40+F40)-G40</f>
        <v>0</v>
      </c>
      <c r="I40" s="87"/>
      <c r="J40" s="88"/>
      <c r="K40" s="89"/>
      <c r="L40" s="91"/>
      <c r="M40" s="89"/>
      <c r="N40" s="79"/>
      <c r="O40" s="79"/>
      <c r="P40" s="61"/>
    </row>
    <row r="41" spans="1:18" x14ac:dyDescent="0.25">
      <c r="A41" s="81" t="s">
        <v>28</v>
      </c>
      <c r="B41" s="82"/>
      <c r="C41" s="83"/>
      <c r="D41" s="25">
        <f>SUM(D39:D40)</f>
        <v>1</v>
      </c>
      <c r="E41" s="26">
        <f>SUM(E39:E40)</f>
        <v>39830</v>
      </c>
      <c r="F41" s="26">
        <f>SUM(F39:F40)</f>
        <v>10009</v>
      </c>
      <c r="G41" s="26">
        <f>SUM(G39:G40)</f>
        <v>34602</v>
      </c>
      <c r="H41" s="27">
        <f>(E41+F41)-G41</f>
        <v>15237</v>
      </c>
      <c r="I41" s="27">
        <f>I39*D41*$B$22</f>
        <v>15237</v>
      </c>
      <c r="J41" s="54">
        <v>0</v>
      </c>
      <c r="K41" s="27">
        <f>K39*D41*$B$22</f>
        <v>18881</v>
      </c>
      <c r="L41" s="27">
        <f>L39*D41*$B$22</f>
        <v>0</v>
      </c>
      <c r="M41" s="27">
        <f>M39*D41*$B$22</f>
        <v>3776.2000000000003</v>
      </c>
      <c r="N41" s="80"/>
      <c r="O41" s="80"/>
      <c r="P41" s="62"/>
    </row>
    <row r="42" spans="1:18" x14ac:dyDescent="0.25">
      <c r="A42" s="84" t="s">
        <v>83</v>
      </c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125"/>
      <c r="P42" s="63"/>
    </row>
    <row r="43" spans="1:18" x14ac:dyDescent="0.25">
      <c r="A43" s="20">
        <v>87149500</v>
      </c>
      <c r="B43" s="39" t="s">
        <v>30</v>
      </c>
      <c r="C43" s="21" t="s">
        <v>84</v>
      </c>
      <c r="D43" s="47">
        <v>1</v>
      </c>
      <c r="E43" s="48">
        <v>93960</v>
      </c>
      <c r="F43" s="49">
        <v>0</v>
      </c>
      <c r="G43" s="50">
        <v>0</v>
      </c>
      <c r="H43" s="23">
        <f>(E43+F43)-G43</f>
        <v>93960</v>
      </c>
      <c r="I43" s="43">
        <f>(H44/D44)/$B$22</f>
        <v>2.4882156665430855</v>
      </c>
      <c r="J43" s="43">
        <f>(J44/D44)/$B$22</f>
        <v>0</v>
      </c>
      <c r="K43" s="44">
        <f>1-J43</f>
        <v>1</v>
      </c>
      <c r="L43" s="45">
        <f>IF(I43&lt;K43,0,I43-K43)</f>
        <v>1.4882156665430855</v>
      </c>
      <c r="M43" s="44">
        <v>0</v>
      </c>
      <c r="N43" s="78">
        <f>IF(L44&lt;M44,L44,M44)</f>
        <v>0</v>
      </c>
      <c r="O43" s="78">
        <f>IF(L44&gt;M44,L44-M44,0)</f>
        <v>56197.999999999993</v>
      </c>
      <c r="P43" s="61"/>
    </row>
    <row r="44" spans="1:18" x14ac:dyDescent="0.25">
      <c r="A44" s="81" t="s">
        <v>28</v>
      </c>
      <c r="B44" s="82"/>
      <c r="C44" s="83"/>
      <c r="D44" s="25">
        <f>SUM(D43:D43)</f>
        <v>1</v>
      </c>
      <c r="E44" s="26">
        <f>SUM(E43:E43)</f>
        <v>93960</v>
      </c>
      <c r="F44" s="26">
        <f>SUM(F43:F43)</f>
        <v>0</v>
      </c>
      <c r="G44" s="26">
        <f>SUM(G43:G43)</f>
        <v>0</v>
      </c>
      <c r="H44" s="27">
        <f>(E44+F44)-G44</f>
        <v>93960</v>
      </c>
      <c r="I44" s="27">
        <f>I43*D44*$B$22</f>
        <v>93960</v>
      </c>
      <c r="J44" s="54">
        <v>0</v>
      </c>
      <c r="K44" s="27">
        <f>K43*D44*$B$22</f>
        <v>37762</v>
      </c>
      <c r="L44" s="27">
        <f>L43*D44*$B$22</f>
        <v>56197.999999999993</v>
      </c>
      <c r="M44" s="27">
        <f>M43*D44*$B$22</f>
        <v>0</v>
      </c>
      <c r="N44" s="80"/>
      <c r="O44" s="80"/>
      <c r="P44" s="62"/>
    </row>
    <row r="45" spans="1:18" ht="30" customHeight="1" x14ac:dyDescent="0.25">
      <c r="A45" s="84" t="s">
        <v>63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125"/>
      <c r="P45" s="63"/>
    </row>
    <row r="46" spans="1:18" x14ac:dyDescent="0.25">
      <c r="A46" s="20">
        <v>87149100</v>
      </c>
      <c r="B46" s="39" t="s">
        <v>64</v>
      </c>
      <c r="C46" s="21" t="s">
        <v>65</v>
      </c>
      <c r="D46" s="47">
        <f>1*1</f>
        <v>1</v>
      </c>
      <c r="E46" s="48">
        <v>2732</v>
      </c>
      <c r="F46" s="49">
        <v>637</v>
      </c>
      <c r="G46" s="49">
        <v>1509</v>
      </c>
      <c r="H46" s="23">
        <f t="shared" ref="H46:H53" si="0">(E46+F46)-G46</f>
        <v>1860</v>
      </c>
      <c r="I46" s="86">
        <f>(H53/D53)/$B$22</f>
        <v>4.9255865685080238E-2</v>
      </c>
      <c r="J46" s="86">
        <f>(J53/D53)/$B$22</f>
        <v>0</v>
      </c>
      <c r="K46" s="89">
        <f>0.06-J46</f>
        <v>0.06</v>
      </c>
      <c r="L46" s="90">
        <f>IF(I46&lt;K46,0,I46-K46)</f>
        <v>0</v>
      </c>
      <c r="M46" s="89">
        <v>0.02</v>
      </c>
      <c r="N46" s="78">
        <f>IF(L53&lt;M53,L53,M53)</f>
        <v>0</v>
      </c>
      <c r="O46" s="78">
        <f>IF(L53&gt;M53,L53-M53,0)</f>
        <v>0</v>
      </c>
      <c r="P46" s="61"/>
    </row>
    <row r="47" spans="1:18" x14ac:dyDescent="0.25">
      <c r="A47" s="20">
        <v>87149100</v>
      </c>
      <c r="B47" s="39" t="s">
        <v>66</v>
      </c>
      <c r="C47" s="21" t="s">
        <v>67</v>
      </c>
      <c r="D47" s="47">
        <v>0</v>
      </c>
      <c r="E47" s="48">
        <v>0</v>
      </c>
      <c r="F47" s="49">
        <v>0</v>
      </c>
      <c r="G47" s="49">
        <v>0</v>
      </c>
      <c r="H47" s="23">
        <f t="shared" si="0"/>
        <v>0</v>
      </c>
      <c r="I47" s="87"/>
      <c r="J47" s="87"/>
      <c r="K47" s="89"/>
      <c r="L47" s="91"/>
      <c r="M47" s="89"/>
      <c r="N47" s="79"/>
      <c r="O47" s="79"/>
      <c r="P47" s="61"/>
    </row>
    <row r="48" spans="1:18" x14ac:dyDescent="0.25">
      <c r="A48" s="20">
        <v>87149100</v>
      </c>
      <c r="B48" s="39" t="s">
        <v>68</v>
      </c>
      <c r="C48" s="21" t="s">
        <v>69</v>
      </c>
      <c r="D48" s="47">
        <v>0</v>
      </c>
      <c r="E48" s="48">
        <v>0</v>
      </c>
      <c r="F48" s="49">
        <v>0</v>
      </c>
      <c r="G48" s="49">
        <v>0</v>
      </c>
      <c r="H48" s="23">
        <f t="shared" si="0"/>
        <v>0</v>
      </c>
      <c r="I48" s="87"/>
      <c r="J48" s="87"/>
      <c r="K48" s="89"/>
      <c r="L48" s="91"/>
      <c r="M48" s="89"/>
      <c r="N48" s="79"/>
      <c r="O48" s="79"/>
      <c r="P48" s="61"/>
    </row>
    <row r="49" spans="1:16" x14ac:dyDescent="0.25">
      <c r="A49" s="20">
        <v>87149100</v>
      </c>
      <c r="B49" s="39" t="s">
        <v>70</v>
      </c>
      <c r="C49" s="21" t="s">
        <v>71</v>
      </c>
      <c r="D49" s="47">
        <v>0</v>
      </c>
      <c r="E49" s="48">
        <v>0</v>
      </c>
      <c r="F49" s="49">
        <v>0</v>
      </c>
      <c r="G49" s="49">
        <v>0</v>
      </c>
      <c r="H49" s="23">
        <f t="shared" si="0"/>
        <v>0</v>
      </c>
      <c r="I49" s="87"/>
      <c r="J49" s="87"/>
      <c r="K49" s="89"/>
      <c r="L49" s="91"/>
      <c r="M49" s="89"/>
      <c r="N49" s="79"/>
      <c r="O49" s="79"/>
      <c r="P49" s="61"/>
    </row>
    <row r="50" spans="1:16" x14ac:dyDescent="0.25">
      <c r="A50" s="20">
        <v>87149100</v>
      </c>
      <c r="B50" s="39" t="s">
        <v>72</v>
      </c>
      <c r="C50" s="21" t="s">
        <v>73</v>
      </c>
      <c r="D50" s="47">
        <v>0</v>
      </c>
      <c r="E50" s="48">
        <v>0</v>
      </c>
      <c r="F50" s="49">
        <v>0</v>
      </c>
      <c r="G50" s="49">
        <v>0</v>
      </c>
      <c r="H50" s="23">
        <f t="shared" si="0"/>
        <v>0</v>
      </c>
      <c r="I50" s="87"/>
      <c r="J50" s="87"/>
      <c r="K50" s="89"/>
      <c r="L50" s="91"/>
      <c r="M50" s="89"/>
      <c r="N50" s="79"/>
      <c r="O50" s="79"/>
      <c r="P50" s="61"/>
    </row>
    <row r="51" spans="1:16" x14ac:dyDescent="0.25">
      <c r="A51" s="20">
        <v>87149100</v>
      </c>
      <c r="B51" s="39" t="s">
        <v>74</v>
      </c>
      <c r="C51" s="21" t="s">
        <v>75</v>
      </c>
      <c r="D51" s="47">
        <v>0</v>
      </c>
      <c r="E51" s="48">
        <v>0</v>
      </c>
      <c r="F51" s="49">
        <v>0</v>
      </c>
      <c r="G51" s="49">
        <v>0</v>
      </c>
      <c r="H51" s="23">
        <f t="shared" si="0"/>
        <v>0</v>
      </c>
      <c r="I51" s="87"/>
      <c r="J51" s="87"/>
      <c r="K51" s="89"/>
      <c r="L51" s="91"/>
      <c r="M51" s="89"/>
      <c r="N51" s="79"/>
      <c r="O51" s="79"/>
      <c r="P51" s="61"/>
    </row>
    <row r="52" spans="1:16" x14ac:dyDescent="0.25">
      <c r="A52" s="20">
        <v>87149100</v>
      </c>
      <c r="B52" s="39" t="s">
        <v>76</v>
      </c>
      <c r="C52" s="21" t="s">
        <v>77</v>
      </c>
      <c r="D52" s="47">
        <v>0</v>
      </c>
      <c r="E52" s="48">
        <v>0</v>
      </c>
      <c r="F52" s="49">
        <v>0</v>
      </c>
      <c r="G52" s="49">
        <v>0</v>
      </c>
      <c r="H52" s="23">
        <f t="shared" si="0"/>
        <v>0</v>
      </c>
      <c r="I52" s="87"/>
      <c r="J52" s="88"/>
      <c r="K52" s="89"/>
      <c r="L52" s="91"/>
      <c r="M52" s="89"/>
      <c r="N52" s="79"/>
      <c r="O52" s="79"/>
      <c r="P52" s="61"/>
    </row>
    <row r="53" spans="1:16" x14ac:dyDescent="0.25">
      <c r="A53" s="81" t="s">
        <v>28</v>
      </c>
      <c r="B53" s="82"/>
      <c r="C53" s="83"/>
      <c r="D53" s="25">
        <f>SUM(D46:D52)</f>
        <v>1</v>
      </c>
      <c r="E53" s="26">
        <f>SUM(E46:E52)</f>
        <v>2732</v>
      </c>
      <c r="F53" s="28">
        <f>SUM(F46:F52)</f>
        <v>637</v>
      </c>
      <c r="G53" s="28">
        <f>SUM(G46:G52)</f>
        <v>1509</v>
      </c>
      <c r="H53" s="27">
        <f t="shared" si="0"/>
        <v>1860</v>
      </c>
      <c r="I53" s="27">
        <f>I46*D53*$B$22</f>
        <v>1860</v>
      </c>
      <c r="J53" s="54">
        <v>0</v>
      </c>
      <c r="K53" s="27">
        <f>K46*D53*$B$22</f>
        <v>2265.7199999999998</v>
      </c>
      <c r="L53" s="27">
        <f>L46*D53*$B$22</f>
        <v>0</v>
      </c>
      <c r="M53" s="27">
        <f>M46*D53*$B$22</f>
        <v>755.24</v>
      </c>
      <c r="N53" s="80"/>
      <c r="O53" s="80"/>
      <c r="P53" s="62"/>
    </row>
    <row r="54" spans="1:16" ht="30" customHeight="1" x14ac:dyDescent="0.25">
      <c r="A54" s="84" t="s">
        <v>78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125"/>
      <c r="P54" s="63"/>
    </row>
    <row r="55" spans="1:16" x14ac:dyDescent="0.25">
      <c r="A55" s="20">
        <v>87149990</v>
      </c>
      <c r="B55" s="39" t="s">
        <v>79</v>
      </c>
      <c r="C55" s="21" t="s">
        <v>80</v>
      </c>
      <c r="D55" s="47">
        <f>2*1</f>
        <v>2</v>
      </c>
      <c r="E55" s="48">
        <v>0</v>
      </c>
      <c r="F55" s="49">
        <v>579</v>
      </c>
      <c r="G55" s="50">
        <v>0</v>
      </c>
      <c r="H55" s="23">
        <f>(E55+F55)-G55</f>
        <v>579</v>
      </c>
      <c r="I55" s="43">
        <f>(H56/D56)/$B$22</f>
        <v>7.6664371590487793E-3</v>
      </c>
      <c r="J55" s="43">
        <f>(J56/D56)/$B$22</f>
        <v>0</v>
      </c>
      <c r="K55" s="44">
        <f>0.06-J55</f>
        <v>0.06</v>
      </c>
      <c r="L55" s="45">
        <f>IF(I55&lt;K55,0,I55-K55)</f>
        <v>0</v>
      </c>
      <c r="M55" s="44">
        <v>0.02</v>
      </c>
      <c r="N55" s="78">
        <f>IF(L56&lt;M56,L56,M56)</f>
        <v>0</v>
      </c>
      <c r="O55" s="78">
        <f>IF(L56&gt;M56,L56-M56,0)</f>
        <v>0</v>
      </c>
      <c r="P55" s="61"/>
    </row>
    <row r="56" spans="1:16" x14ac:dyDescent="0.25">
      <c r="A56" s="81" t="s">
        <v>28</v>
      </c>
      <c r="B56" s="82"/>
      <c r="C56" s="83"/>
      <c r="D56" s="25">
        <f>SUM(D55)</f>
        <v>2</v>
      </c>
      <c r="E56" s="26">
        <f>SUM(E55)</f>
        <v>0</v>
      </c>
      <c r="F56" s="26">
        <f>SUM(F55)</f>
        <v>579</v>
      </c>
      <c r="G56" s="26">
        <f>SUM(G55)</f>
        <v>0</v>
      </c>
      <c r="H56" s="27">
        <f>(E56+F56)-G56</f>
        <v>579</v>
      </c>
      <c r="I56" s="27">
        <f>I55*D56*$B$22</f>
        <v>579</v>
      </c>
      <c r="J56" s="54">
        <v>0</v>
      </c>
      <c r="K56" s="27">
        <f>K55*D56*$B$22</f>
        <v>4531.4399999999996</v>
      </c>
      <c r="L56" s="27">
        <f>L55*D56*$B$22</f>
        <v>0</v>
      </c>
      <c r="M56" s="27">
        <f>M55*D56*$B$22</f>
        <v>1510.48</v>
      </c>
      <c r="N56" s="80"/>
      <c r="O56" s="80"/>
      <c r="P56" s="62"/>
    </row>
  </sheetData>
  <mergeCells count="64">
    <mergeCell ref="N46:N53"/>
    <mergeCell ref="O46:O53"/>
    <mergeCell ref="A53:C53"/>
    <mergeCell ref="A54:O54"/>
    <mergeCell ref="N55:N56"/>
    <mergeCell ref="O55:O56"/>
    <mergeCell ref="A56:C56"/>
    <mergeCell ref="I46:I52"/>
    <mergeCell ref="J46:J52"/>
    <mergeCell ref="K46:K52"/>
    <mergeCell ref="L46:L52"/>
    <mergeCell ref="M46:M52"/>
    <mergeCell ref="A42:O42"/>
    <mergeCell ref="N43:N44"/>
    <mergeCell ref="O43:O44"/>
    <mergeCell ref="A44:C44"/>
    <mergeCell ref="A45:O45"/>
    <mergeCell ref="A38:O38"/>
    <mergeCell ref="I39:I40"/>
    <mergeCell ref="J39:J40"/>
    <mergeCell ref="K39:K40"/>
    <mergeCell ref="L39:L40"/>
    <mergeCell ref="M39:M40"/>
    <mergeCell ref="N39:N41"/>
    <mergeCell ref="O39:O41"/>
    <mergeCell ref="A41:C41"/>
    <mergeCell ref="M34:M36"/>
    <mergeCell ref="A30:O30"/>
    <mergeCell ref="N31:N32"/>
    <mergeCell ref="O31:O32"/>
    <mergeCell ref="A32:C32"/>
    <mergeCell ref="A33:O33"/>
    <mergeCell ref="N34:N37"/>
    <mergeCell ref="O34:O37"/>
    <mergeCell ref="A37:C37"/>
    <mergeCell ref="I34:I36"/>
    <mergeCell ref="J34:J36"/>
    <mergeCell ref="K34:K36"/>
    <mergeCell ref="L34:L36"/>
    <mergeCell ref="B21:C21"/>
    <mergeCell ref="B22:C22"/>
    <mergeCell ref="B23:C23"/>
    <mergeCell ref="A26:O26"/>
    <mergeCell ref="I27:I28"/>
    <mergeCell ref="J27:J28"/>
    <mergeCell ref="K27:K28"/>
    <mergeCell ref="L27:L28"/>
    <mergeCell ref="M27:M28"/>
    <mergeCell ref="N27:N29"/>
    <mergeCell ref="O27:O29"/>
    <mergeCell ref="A29:C29"/>
    <mergeCell ref="A6:P6"/>
    <mergeCell ref="A2:P2"/>
    <mergeCell ref="A3:P3"/>
    <mergeCell ref="A4:P4"/>
    <mergeCell ref="B20:C20"/>
    <mergeCell ref="B8:C8"/>
    <mergeCell ref="B9:C9"/>
    <mergeCell ref="D15:F15"/>
    <mergeCell ref="A18:P18"/>
    <mergeCell ref="G15:P15"/>
    <mergeCell ref="A12:P12"/>
    <mergeCell ref="D9:P9"/>
    <mergeCell ref="A15:C15"/>
  </mergeCells>
  <pageMargins left="0.7" right="0.7" top="0.75" bottom="0.75" header="0.3" footer="0.3"/>
  <pageSetup paperSize="9" scale="44" fitToHeight="0" orientation="landscape" r:id="rId1"/>
  <ignoredErrors>
    <ignoredError sqref="B46:B52 B34:B36 B27:B28 B55 B43 B39:B40 B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="145" zoomScaleNormal="145" workbookViewId="0">
      <selection activeCell="C22" sqref="C22"/>
    </sheetView>
  </sheetViews>
  <sheetFormatPr defaultRowHeight="15" x14ac:dyDescent="0.25"/>
  <cols>
    <col min="1" max="1" width="11.28515625" style="65" customWidth="1"/>
    <col min="2" max="2" width="17.140625" style="65" customWidth="1"/>
    <col min="3" max="3" width="18.5703125" style="65" customWidth="1"/>
    <col min="4" max="4" width="22.5703125" style="66" customWidth="1"/>
    <col min="5" max="16384" width="9.140625" style="66"/>
  </cols>
  <sheetData>
    <row r="1" spans="1:8" x14ac:dyDescent="0.25">
      <c r="A1" s="64" t="s">
        <v>88</v>
      </c>
    </row>
    <row r="2" spans="1:8" x14ac:dyDescent="0.25">
      <c r="A2" s="67" t="s">
        <v>14</v>
      </c>
      <c r="B2" s="67" t="s">
        <v>15</v>
      </c>
      <c r="C2" s="127" t="s">
        <v>89</v>
      </c>
      <c r="D2" s="127"/>
      <c r="E2" s="127"/>
      <c r="F2" s="127"/>
      <c r="G2" s="127"/>
      <c r="H2" s="127"/>
    </row>
    <row r="3" spans="1:8" x14ac:dyDescent="0.25">
      <c r="A3" s="68">
        <v>84159090</v>
      </c>
      <c r="B3" s="69" t="s">
        <v>90</v>
      </c>
      <c r="C3" s="126" t="s">
        <v>91</v>
      </c>
      <c r="D3" s="126"/>
      <c r="E3" s="126"/>
      <c r="F3" s="126"/>
      <c r="G3" s="126"/>
      <c r="H3" s="126"/>
    </row>
    <row r="5" spans="1:8" x14ac:dyDescent="0.25">
      <c r="A5" s="67" t="s">
        <v>92</v>
      </c>
      <c r="B5" s="67" t="s">
        <v>93</v>
      </c>
      <c r="C5" s="67" t="s">
        <v>94</v>
      </c>
      <c r="D5" s="67" t="s">
        <v>95</v>
      </c>
    </row>
    <row r="6" spans="1:8" x14ac:dyDescent="0.25">
      <c r="A6" s="68" t="s">
        <v>96</v>
      </c>
      <c r="B6" s="70">
        <v>150000</v>
      </c>
      <c r="C6" s="68">
        <v>1</v>
      </c>
      <c r="D6" s="70">
        <f>C6*B6</f>
        <v>150000</v>
      </c>
    </row>
    <row r="7" spans="1:8" x14ac:dyDescent="0.25">
      <c r="A7" s="68" t="s">
        <v>97</v>
      </c>
      <c r="B7" s="70">
        <v>50000</v>
      </c>
      <c r="C7" s="68">
        <v>1</v>
      </c>
      <c r="D7" s="70">
        <f t="shared" ref="D7:D10" si="0">C7*B7</f>
        <v>50000</v>
      </c>
    </row>
    <row r="8" spans="1:8" x14ac:dyDescent="0.25">
      <c r="A8" s="68" t="s">
        <v>98</v>
      </c>
      <c r="B8" s="70">
        <v>40000</v>
      </c>
      <c r="C8" s="68">
        <v>1</v>
      </c>
      <c r="D8" s="70">
        <f t="shared" si="0"/>
        <v>40000</v>
      </c>
    </row>
    <row r="9" spans="1:8" x14ac:dyDescent="0.25">
      <c r="A9" s="68" t="s">
        <v>99</v>
      </c>
      <c r="B9" s="70">
        <v>60000</v>
      </c>
      <c r="C9" s="68">
        <v>1</v>
      </c>
      <c r="D9" s="70">
        <f t="shared" si="0"/>
        <v>60000</v>
      </c>
    </row>
    <row r="10" spans="1:8" x14ac:dyDescent="0.25">
      <c r="A10" s="68" t="s">
        <v>100</v>
      </c>
      <c r="B10" s="70">
        <v>50000</v>
      </c>
      <c r="C10" s="68">
        <v>1</v>
      </c>
      <c r="D10" s="70">
        <f t="shared" si="0"/>
        <v>50000</v>
      </c>
    </row>
    <row r="11" spans="1:8" x14ac:dyDescent="0.25">
      <c r="A11" s="71" t="s">
        <v>28</v>
      </c>
      <c r="B11" s="70">
        <f>SUM(B6:B10)</f>
        <v>350000</v>
      </c>
      <c r="C11" s="70">
        <f>SUM(C6:C10)</f>
        <v>5</v>
      </c>
      <c r="D11" s="70">
        <f>SUM(D6:D10)</f>
        <v>350000</v>
      </c>
    </row>
    <row r="12" spans="1:8" x14ac:dyDescent="0.25">
      <c r="C12" s="71" t="s">
        <v>101</v>
      </c>
      <c r="D12" s="72">
        <f>D11/B11</f>
        <v>1</v>
      </c>
    </row>
    <row r="15" spans="1:8" x14ac:dyDescent="0.25">
      <c r="A15" s="64" t="s">
        <v>88</v>
      </c>
    </row>
    <row r="16" spans="1:8" x14ac:dyDescent="0.25">
      <c r="A16" s="67" t="s">
        <v>14</v>
      </c>
      <c r="B16" s="67" t="s">
        <v>15</v>
      </c>
      <c r="C16" s="127" t="s">
        <v>89</v>
      </c>
      <c r="D16" s="127"/>
      <c r="E16" s="127"/>
      <c r="F16" s="127"/>
      <c r="G16" s="127"/>
      <c r="H16" s="127"/>
    </row>
    <row r="17" spans="1:8" x14ac:dyDescent="0.25">
      <c r="A17" s="68">
        <v>84159090</v>
      </c>
      <c r="B17" s="69" t="s">
        <v>102</v>
      </c>
      <c r="C17" s="126" t="s">
        <v>103</v>
      </c>
      <c r="D17" s="126"/>
      <c r="E17" s="126"/>
      <c r="F17" s="126"/>
      <c r="G17" s="126"/>
      <c r="H17" s="126"/>
    </row>
    <row r="19" spans="1:8" x14ac:dyDescent="0.25">
      <c r="A19" s="67" t="s">
        <v>92</v>
      </c>
      <c r="B19" s="67" t="s">
        <v>93</v>
      </c>
      <c r="C19" s="67" t="s">
        <v>94</v>
      </c>
      <c r="D19" s="67" t="s">
        <v>95</v>
      </c>
    </row>
    <row r="20" spans="1:8" x14ac:dyDescent="0.25">
      <c r="A20" s="68" t="s">
        <v>96</v>
      </c>
      <c r="B20" s="70">
        <v>150000</v>
      </c>
      <c r="C20" s="68">
        <v>1</v>
      </c>
      <c r="D20" s="70">
        <f>C20*B20</f>
        <v>150000</v>
      </c>
    </row>
    <row r="21" spans="1:8" x14ac:dyDescent="0.25">
      <c r="A21" s="68" t="s">
        <v>97</v>
      </c>
      <c r="B21" s="70">
        <v>50000</v>
      </c>
      <c r="C21" s="68">
        <v>0</v>
      </c>
      <c r="D21" s="70">
        <f t="shared" ref="D21:D24" si="1">C21*B21</f>
        <v>0</v>
      </c>
    </row>
    <row r="22" spans="1:8" x14ac:dyDescent="0.25">
      <c r="A22" s="68" t="s">
        <v>98</v>
      </c>
      <c r="B22" s="70">
        <v>40000</v>
      </c>
      <c r="C22" s="68">
        <v>0</v>
      </c>
      <c r="D22" s="70">
        <f t="shared" si="1"/>
        <v>0</v>
      </c>
    </row>
    <row r="23" spans="1:8" x14ac:dyDescent="0.25">
      <c r="A23" s="68" t="s">
        <v>99</v>
      </c>
      <c r="B23" s="70">
        <v>60000</v>
      </c>
      <c r="C23" s="68">
        <v>1</v>
      </c>
      <c r="D23" s="70">
        <f t="shared" si="1"/>
        <v>60000</v>
      </c>
    </row>
    <row r="24" spans="1:8" x14ac:dyDescent="0.25">
      <c r="A24" s="68" t="s">
        <v>100</v>
      </c>
      <c r="B24" s="70">
        <v>50000</v>
      </c>
      <c r="C24" s="68">
        <v>1</v>
      </c>
      <c r="D24" s="70">
        <f t="shared" si="1"/>
        <v>50000</v>
      </c>
    </row>
    <row r="25" spans="1:8" x14ac:dyDescent="0.25">
      <c r="A25" s="71" t="s">
        <v>28</v>
      </c>
      <c r="B25" s="70">
        <f>SUM(B20:B24)</f>
        <v>350000</v>
      </c>
      <c r="C25" s="70">
        <f>SUM(C20:C24)</f>
        <v>3</v>
      </c>
      <c r="D25" s="70">
        <f>SUM(D20:D24)</f>
        <v>260000</v>
      </c>
    </row>
    <row r="26" spans="1:8" x14ac:dyDescent="0.25">
      <c r="C26" s="71" t="s">
        <v>101</v>
      </c>
      <c r="D26" s="72">
        <f>D25/B25</f>
        <v>0.74285714285714288</v>
      </c>
    </row>
    <row r="29" spans="1:8" x14ac:dyDescent="0.25">
      <c r="A29" s="64" t="s">
        <v>88</v>
      </c>
    </row>
    <row r="30" spans="1:8" x14ac:dyDescent="0.25">
      <c r="A30" s="67" t="s">
        <v>14</v>
      </c>
      <c r="B30" s="67" t="s">
        <v>15</v>
      </c>
      <c r="C30" s="127" t="s">
        <v>89</v>
      </c>
      <c r="D30" s="127"/>
      <c r="E30" s="127"/>
      <c r="F30" s="127"/>
      <c r="G30" s="127"/>
      <c r="H30" s="127"/>
    </row>
    <row r="31" spans="1:8" x14ac:dyDescent="0.25">
      <c r="A31" s="68">
        <v>84159090</v>
      </c>
      <c r="B31" s="69" t="s">
        <v>104</v>
      </c>
      <c r="C31" s="126" t="s">
        <v>105</v>
      </c>
      <c r="D31" s="126"/>
      <c r="E31" s="126"/>
      <c r="F31" s="126"/>
      <c r="G31" s="126"/>
      <c r="H31" s="126"/>
    </row>
    <row r="33" spans="1:4" x14ac:dyDescent="0.25">
      <c r="A33" s="67" t="s">
        <v>92</v>
      </c>
      <c r="B33" s="67" t="s">
        <v>93</v>
      </c>
      <c r="C33" s="67" t="s">
        <v>94</v>
      </c>
      <c r="D33" s="67" t="s">
        <v>95</v>
      </c>
    </row>
    <row r="34" spans="1:4" x14ac:dyDescent="0.25">
      <c r="A34" s="68" t="s">
        <v>96</v>
      </c>
      <c r="B34" s="70">
        <v>150000</v>
      </c>
      <c r="C34" s="68">
        <v>1</v>
      </c>
      <c r="D34" s="73">
        <f>C34*B34</f>
        <v>150000</v>
      </c>
    </row>
    <row r="35" spans="1:4" x14ac:dyDescent="0.25">
      <c r="A35" s="68" t="s">
        <v>97</v>
      </c>
      <c r="B35" s="70">
        <v>50000</v>
      </c>
      <c r="C35" s="68">
        <v>1</v>
      </c>
      <c r="D35" s="73">
        <f t="shared" ref="D35:D38" si="2">C35*B35</f>
        <v>50000</v>
      </c>
    </row>
    <row r="36" spans="1:4" x14ac:dyDescent="0.25">
      <c r="A36" s="68" t="s">
        <v>98</v>
      </c>
      <c r="B36" s="70">
        <v>40000</v>
      </c>
      <c r="C36" s="68">
        <v>1</v>
      </c>
      <c r="D36" s="73">
        <f t="shared" si="2"/>
        <v>40000</v>
      </c>
    </row>
    <row r="37" spans="1:4" x14ac:dyDescent="0.25">
      <c r="A37" s="68" t="s">
        <v>99</v>
      </c>
      <c r="B37" s="70">
        <v>60000</v>
      </c>
      <c r="C37" s="68">
        <v>1</v>
      </c>
      <c r="D37" s="73">
        <f t="shared" si="2"/>
        <v>60000</v>
      </c>
    </row>
    <row r="38" spans="1:4" x14ac:dyDescent="0.25">
      <c r="A38" s="68" t="s">
        <v>100</v>
      </c>
      <c r="B38" s="70">
        <v>50000</v>
      </c>
      <c r="C38" s="68">
        <v>1</v>
      </c>
      <c r="D38" s="70">
        <f t="shared" si="2"/>
        <v>50000</v>
      </c>
    </row>
    <row r="39" spans="1:4" x14ac:dyDescent="0.25">
      <c r="A39" s="71" t="s">
        <v>28</v>
      </c>
      <c r="B39" s="70">
        <f>SUM(B34:B38)</f>
        <v>350000</v>
      </c>
      <c r="C39" s="70">
        <f>SUM(C34:C38)</f>
        <v>5</v>
      </c>
      <c r="D39" s="70">
        <f>SUM(D34:D38)</f>
        <v>350000</v>
      </c>
    </row>
    <row r="40" spans="1:4" x14ac:dyDescent="0.25">
      <c r="C40" s="71" t="s">
        <v>101</v>
      </c>
      <c r="D40" s="72">
        <f>D39/B39</f>
        <v>1</v>
      </c>
    </row>
  </sheetData>
  <mergeCells count="6">
    <mergeCell ref="C31:H31"/>
    <mergeCell ref="C2:H2"/>
    <mergeCell ref="C3:H3"/>
    <mergeCell ref="C16:H16"/>
    <mergeCell ref="C17:H17"/>
    <mergeCell ref="C30:H30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J35"/>
  <sheetViews>
    <sheetView showGridLines="0" zoomScaleNormal="100" workbookViewId="0">
      <selection activeCell="B29" sqref="B29"/>
    </sheetView>
  </sheetViews>
  <sheetFormatPr defaultRowHeight="15" x14ac:dyDescent="0.25"/>
  <cols>
    <col min="1" max="1" width="24.5703125" customWidth="1"/>
    <col min="2" max="2" width="10.85546875" customWidth="1"/>
    <col min="3" max="3" width="50.7109375" customWidth="1"/>
    <col min="4" max="5" width="15.7109375" customWidth="1"/>
    <col min="6" max="6" width="18.85546875" customWidth="1"/>
    <col min="7" max="9" width="15.7109375" customWidth="1"/>
    <col min="10" max="10" width="20" customWidth="1"/>
  </cols>
  <sheetData>
    <row r="2" spans="1:10" ht="23.25" x14ac:dyDescent="0.25">
      <c r="A2" s="98" t="s">
        <v>0</v>
      </c>
      <c r="B2" s="99"/>
      <c r="C2" s="99"/>
      <c r="D2" s="99"/>
      <c r="E2" s="99"/>
      <c r="F2" s="99"/>
      <c r="G2" s="99"/>
      <c r="H2" s="99"/>
      <c r="I2" s="99"/>
      <c r="J2" s="100"/>
    </row>
    <row r="3" spans="1:10" ht="20.25" x14ac:dyDescent="0.25">
      <c r="A3" s="101" t="s">
        <v>1</v>
      </c>
      <c r="B3" s="102"/>
      <c r="C3" s="102"/>
      <c r="D3" s="102"/>
      <c r="E3" s="102"/>
      <c r="F3" s="102"/>
      <c r="G3" s="102"/>
      <c r="H3" s="102"/>
      <c r="I3" s="102"/>
      <c r="J3" s="103"/>
    </row>
    <row r="4" spans="1:10" ht="18" x14ac:dyDescent="0.25">
      <c r="A4" s="104" t="s">
        <v>31</v>
      </c>
      <c r="B4" s="105"/>
      <c r="C4" s="105"/>
      <c r="D4" s="105"/>
      <c r="E4" s="105"/>
      <c r="F4" s="105"/>
      <c r="G4" s="105"/>
      <c r="H4" s="105"/>
      <c r="I4" s="105"/>
      <c r="J4" s="106"/>
    </row>
    <row r="5" spans="1:10" ht="18" x14ac:dyDescent="0.25">
      <c r="A5" s="29"/>
      <c r="B5" s="29"/>
      <c r="C5" s="29"/>
      <c r="D5" s="29"/>
      <c r="E5" s="29"/>
      <c r="F5" s="29"/>
      <c r="G5" s="29"/>
      <c r="H5" s="29"/>
      <c r="I5" s="29"/>
    </row>
    <row r="6" spans="1:10" x14ac:dyDescent="0.25">
      <c r="C6" s="3"/>
      <c r="D6" s="3"/>
      <c r="E6" s="3"/>
      <c r="F6" s="3"/>
      <c r="G6" s="3"/>
    </row>
    <row r="7" spans="1:10" ht="15.75" x14ac:dyDescent="0.25">
      <c r="A7" s="107" t="s">
        <v>2</v>
      </c>
      <c r="B7" s="108"/>
      <c r="C7" s="108"/>
      <c r="D7" s="108"/>
      <c r="E7" s="108"/>
      <c r="F7" s="108"/>
      <c r="G7" s="108"/>
      <c r="H7" s="108"/>
      <c r="I7" s="108"/>
      <c r="J7" s="109"/>
    </row>
    <row r="8" spans="1:10" x14ac:dyDescent="0.25">
      <c r="C8" s="3"/>
      <c r="D8" s="3"/>
      <c r="E8" s="3"/>
      <c r="F8" s="3"/>
      <c r="G8" s="3"/>
    </row>
    <row r="9" spans="1:10" ht="15.75" x14ac:dyDescent="0.25">
      <c r="A9" s="4" t="s">
        <v>3</v>
      </c>
      <c r="B9" s="30" t="s">
        <v>4</v>
      </c>
      <c r="C9" s="4"/>
      <c r="D9" s="4" t="s">
        <v>5</v>
      </c>
      <c r="E9" s="4"/>
      <c r="F9" s="4"/>
      <c r="H9" s="4"/>
      <c r="I9" s="4"/>
    </row>
    <row r="10" spans="1:10" ht="15" customHeight="1" x14ac:dyDescent="0.25">
      <c r="A10" s="31"/>
      <c r="B10" s="128"/>
      <c r="C10" s="129"/>
      <c r="D10" s="130"/>
      <c r="E10" s="131"/>
      <c r="F10" s="131"/>
      <c r="G10" s="131"/>
      <c r="H10" s="131"/>
      <c r="I10" s="131"/>
      <c r="J10" s="132"/>
    </row>
    <row r="11" spans="1:10" x14ac:dyDescent="0.25">
      <c r="C11" s="3"/>
      <c r="D11" s="3"/>
      <c r="E11" s="3"/>
      <c r="F11" s="3"/>
      <c r="G11" s="3"/>
    </row>
    <row r="12" spans="1:10" x14ac:dyDescent="0.25">
      <c r="C12" s="3"/>
      <c r="D12" s="3"/>
      <c r="E12" s="3"/>
      <c r="F12" s="3"/>
      <c r="G12" s="3"/>
    </row>
    <row r="13" spans="1:10" ht="15.75" x14ac:dyDescent="0.25">
      <c r="A13" s="107" t="s">
        <v>6</v>
      </c>
      <c r="B13" s="108"/>
      <c r="C13" s="108"/>
      <c r="D13" s="108"/>
      <c r="E13" s="108"/>
      <c r="F13" s="108"/>
      <c r="G13" s="108"/>
      <c r="H13" s="108"/>
      <c r="I13" s="108"/>
      <c r="J13" s="109"/>
    </row>
    <row r="14" spans="1:10" x14ac:dyDescent="0.25">
      <c r="C14" s="3"/>
      <c r="D14" s="3"/>
      <c r="E14" s="3"/>
      <c r="F14" s="3"/>
      <c r="G14" s="3"/>
    </row>
    <row r="15" spans="1:10" ht="15.75" x14ac:dyDescent="0.25">
      <c r="A15" s="4" t="s">
        <v>32</v>
      </c>
      <c r="C15" s="4"/>
      <c r="D15" s="4" t="s">
        <v>8</v>
      </c>
      <c r="E15" s="4"/>
      <c r="F15" s="4"/>
      <c r="G15" s="4" t="s">
        <v>9</v>
      </c>
    </row>
    <row r="16" spans="1:10" x14ac:dyDescent="0.25">
      <c r="A16" s="134"/>
      <c r="B16" s="135"/>
      <c r="C16" s="147"/>
      <c r="D16" s="136"/>
      <c r="E16" s="136"/>
      <c r="F16" s="136"/>
      <c r="G16" s="122"/>
      <c r="H16" s="123"/>
      <c r="I16" s="123"/>
      <c r="J16" s="124"/>
    </row>
    <row r="17" spans="1:10" x14ac:dyDescent="0.25">
      <c r="A17" s="32"/>
      <c r="B17" s="32"/>
      <c r="C17" s="32"/>
      <c r="D17" s="33"/>
      <c r="E17" s="33"/>
      <c r="F17" s="33"/>
      <c r="G17" s="33"/>
      <c r="H17" s="33"/>
      <c r="I17" s="33"/>
    </row>
    <row r="18" spans="1:10" x14ac:dyDescent="0.25">
      <c r="C18" s="3"/>
      <c r="D18" s="3"/>
      <c r="E18" s="3"/>
      <c r="F18" s="3"/>
      <c r="G18" s="3"/>
    </row>
    <row r="19" spans="1:10" ht="15.75" x14ac:dyDescent="0.25">
      <c r="A19" s="107" t="s">
        <v>10</v>
      </c>
      <c r="B19" s="108"/>
      <c r="C19" s="108"/>
      <c r="D19" s="108"/>
      <c r="E19" s="108"/>
      <c r="F19" s="108"/>
      <c r="G19" s="108"/>
      <c r="H19" s="108"/>
      <c r="I19" s="108"/>
      <c r="J19" s="109"/>
    </row>
    <row r="20" spans="1:10" x14ac:dyDescent="0.25">
      <c r="C20" s="3"/>
      <c r="D20" s="3"/>
      <c r="E20" s="3"/>
      <c r="F20" s="3"/>
      <c r="G20" s="3"/>
    </row>
    <row r="21" spans="1:10" ht="15.75" x14ac:dyDescent="0.25">
      <c r="A21" s="34" t="s">
        <v>11</v>
      </c>
      <c r="B21" s="137" t="s">
        <v>33</v>
      </c>
      <c r="C21" s="137"/>
      <c r="D21" s="137"/>
      <c r="E21" s="137"/>
      <c r="F21" s="137"/>
      <c r="G21" s="137"/>
      <c r="H21" s="137"/>
      <c r="I21" s="137"/>
      <c r="J21" s="137"/>
    </row>
    <row r="22" spans="1:10" ht="15" customHeight="1" x14ac:dyDescent="0.25">
      <c r="A22" s="34" t="s">
        <v>13</v>
      </c>
      <c r="B22" s="137">
        <v>2022</v>
      </c>
      <c r="C22" s="137"/>
      <c r="D22" s="137"/>
      <c r="E22" s="137"/>
      <c r="F22" s="137"/>
      <c r="G22" s="137"/>
      <c r="H22" s="137"/>
      <c r="I22" s="137"/>
      <c r="J22" s="137"/>
    </row>
    <row r="23" spans="1:10" x14ac:dyDescent="0.25">
      <c r="C23" s="3"/>
      <c r="D23" s="3"/>
      <c r="E23" s="3"/>
      <c r="F23" s="3"/>
      <c r="G23" s="3"/>
    </row>
    <row r="24" spans="1:10" ht="15" customHeight="1" x14ac:dyDescent="0.25">
      <c r="A24" s="138" t="s">
        <v>34</v>
      </c>
      <c r="B24" s="139"/>
      <c r="C24" s="139"/>
      <c r="D24" s="139"/>
      <c r="E24" s="139"/>
      <c r="F24" s="139"/>
      <c r="G24" s="139"/>
      <c r="H24" s="139"/>
      <c r="I24" s="139"/>
      <c r="J24" s="140"/>
    </row>
    <row r="25" spans="1:10" ht="60" customHeight="1" x14ac:dyDescent="0.25">
      <c r="A25" s="35" t="s">
        <v>14</v>
      </c>
      <c r="B25" s="35" t="s">
        <v>15</v>
      </c>
      <c r="C25" s="35" t="s">
        <v>16</v>
      </c>
      <c r="D25" s="59" t="s">
        <v>18</v>
      </c>
      <c r="E25" s="60" t="s">
        <v>35</v>
      </c>
      <c r="F25" s="60" t="s">
        <v>36</v>
      </c>
      <c r="G25" s="36" t="s">
        <v>37</v>
      </c>
      <c r="H25" s="74" t="s">
        <v>38</v>
      </c>
      <c r="I25" s="141" t="s">
        <v>86</v>
      </c>
      <c r="J25" s="141"/>
    </row>
    <row r="26" spans="1:10" x14ac:dyDescent="0.25">
      <c r="A26" s="55">
        <v>87149100</v>
      </c>
      <c r="B26" s="56" t="s">
        <v>46</v>
      </c>
      <c r="C26" s="57" t="s">
        <v>47</v>
      </c>
      <c r="D26" s="48">
        <v>69305</v>
      </c>
      <c r="E26" s="58" t="s">
        <v>40</v>
      </c>
      <c r="F26" s="58" t="s">
        <v>85</v>
      </c>
      <c r="G26" s="58" t="s">
        <v>39</v>
      </c>
      <c r="H26" s="75" t="s">
        <v>39</v>
      </c>
      <c r="I26" s="133"/>
      <c r="J26" s="133"/>
    </row>
    <row r="27" spans="1:10" x14ac:dyDescent="0.25">
      <c r="A27" s="55">
        <v>87149100</v>
      </c>
      <c r="B27" s="56" t="s">
        <v>29</v>
      </c>
      <c r="C27" s="57" t="s">
        <v>51</v>
      </c>
      <c r="D27" s="48">
        <v>7858</v>
      </c>
      <c r="E27" s="51" t="s">
        <v>40</v>
      </c>
      <c r="F27" s="58" t="s">
        <v>85</v>
      </c>
      <c r="G27" s="58" t="s">
        <v>39</v>
      </c>
      <c r="H27" s="75" t="s">
        <v>39</v>
      </c>
      <c r="I27" s="133"/>
      <c r="J27" s="133"/>
    </row>
    <row r="28" spans="1:10" x14ac:dyDescent="0.25">
      <c r="A28" s="37"/>
      <c r="B28" s="37"/>
      <c r="C28" s="37"/>
      <c r="D28" s="22"/>
      <c r="E28" s="24"/>
      <c r="F28" s="24"/>
      <c r="G28" s="37"/>
      <c r="H28" s="76"/>
      <c r="I28" s="133"/>
      <c r="J28" s="133"/>
    </row>
    <row r="29" spans="1:10" x14ac:dyDescent="0.25">
      <c r="A29" s="37"/>
      <c r="B29" s="37"/>
      <c r="C29" s="37"/>
      <c r="D29" s="22"/>
      <c r="E29" s="24"/>
      <c r="F29" s="24"/>
      <c r="G29" s="37"/>
      <c r="H29" s="76"/>
      <c r="I29" s="133"/>
      <c r="J29" s="133"/>
    </row>
    <row r="30" spans="1:10" x14ac:dyDescent="0.25">
      <c r="A30" s="37"/>
      <c r="B30" s="37"/>
      <c r="C30" s="37"/>
      <c r="D30" s="22"/>
      <c r="E30" s="24"/>
      <c r="F30" s="24"/>
      <c r="G30" s="37"/>
      <c r="H30" s="76"/>
      <c r="I30" s="133"/>
      <c r="J30" s="133"/>
    </row>
    <row r="31" spans="1:10" x14ac:dyDescent="0.25">
      <c r="A31" s="37"/>
      <c r="B31" s="37"/>
      <c r="C31" s="37"/>
      <c r="D31" s="22"/>
      <c r="E31" s="24"/>
      <c r="F31" s="24"/>
      <c r="G31" s="37"/>
      <c r="H31" s="76"/>
      <c r="I31" s="133"/>
      <c r="J31" s="133"/>
    </row>
    <row r="32" spans="1:10" x14ac:dyDescent="0.25">
      <c r="A32" s="37"/>
      <c r="B32" s="37"/>
      <c r="C32" s="37"/>
      <c r="D32" s="22"/>
      <c r="E32" s="24"/>
      <c r="F32" s="24"/>
      <c r="G32" s="37"/>
      <c r="H32" s="76"/>
      <c r="I32" s="133"/>
      <c r="J32" s="133"/>
    </row>
    <row r="33" spans="1:10" x14ac:dyDescent="0.25">
      <c r="A33" s="37"/>
      <c r="B33" s="37"/>
      <c r="C33" s="37"/>
      <c r="D33" s="22"/>
      <c r="E33" s="24"/>
      <c r="F33" s="24"/>
      <c r="G33" s="37"/>
      <c r="H33" s="76"/>
      <c r="I33" s="133"/>
      <c r="J33" s="133"/>
    </row>
    <row r="34" spans="1:10" x14ac:dyDescent="0.25">
      <c r="A34" s="37"/>
      <c r="B34" s="37"/>
      <c r="C34" s="37"/>
      <c r="D34" s="22"/>
      <c r="E34" s="24"/>
      <c r="F34" s="24"/>
      <c r="G34" s="37"/>
      <c r="H34" s="76"/>
      <c r="I34" s="133"/>
      <c r="J34" s="133"/>
    </row>
    <row r="35" spans="1:10" x14ac:dyDescent="0.25">
      <c r="A35" s="142" t="s">
        <v>28</v>
      </c>
      <c r="B35" s="143"/>
      <c r="C35" s="144"/>
      <c r="D35" s="26">
        <f>SUM(D26:D34)</f>
        <v>77163</v>
      </c>
      <c r="E35" s="25"/>
      <c r="F35" s="25"/>
      <c r="G35" s="38"/>
      <c r="H35" s="77"/>
      <c r="I35" s="145"/>
      <c r="J35" s="145"/>
    </row>
  </sheetData>
  <mergeCells count="26">
    <mergeCell ref="A16:C16"/>
    <mergeCell ref="I32:J32"/>
    <mergeCell ref="I33:J33"/>
    <mergeCell ref="I34:J34"/>
    <mergeCell ref="I35:J35"/>
    <mergeCell ref="B10:C10"/>
    <mergeCell ref="A35:C35"/>
    <mergeCell ref="D16:F16"/>
    <mergeCell ref="A24:J24"/>
    <mergeCell ref="A13:J13"/>
    <mergeCell ref="G16:J16"/>
    <mergeCell ref="A19:J19"/>
    <mergeCell ref="B21:J21"/>
    <mergeCell ref="B22:J22"/>
    <mergeCell ref="I25:J25"/>
    <mergeCell ref="I26:J26"/>
    <mergeCell ref="A2:J2"/>
    <mergeCell ref="A3:J3"/>
    <mergeCell ref="A4:J4"/>
    <mergeCell ref="A7:J7"/>
    <mergeCell ref="D10:J10"/>
    <mergeCell ref="I27:J27"/>
    <mergeCell ref="I28:J28"/>
    <mergeCell ref="I29:J29"/>
    <mergeCell ref="I30:J30"/>
    <mergeCell ref="I31:J31"/>
  </mergeCells>
  <pageMargins left="0.7" right="0.7" top="0.75" bottom="0.75" header="0.3" footer="0.3"/>
  <pageSetup paperSize="9" scale="71" fitToHeight="0" orientation="landscape" r:id="rId1"/>
  <ignoredErrors>
    <ignoredError sqref="B26:B27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1.RADI-Tipo 4-DRP (preenchido)</vt:lpstr>
      <vt:lpstr>Cálculo do CTP</vt:lpstr>
      <vt:lpstr>2. RI (preenchido)</vt:lpstr>
      <vt:lpstr>'1.RADI-Tipo 4-DRP (preenchido)'!Area_de_impressao</vt:lpstr>
    </vt:vector>
  </TitlesOfParts>
  <Company>Superintendencia da Zona Franca de Manaus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Rômulo Pacheco de Oliveira</dc:creator>
  <cp:lastModifiedBy>Rômulo Pacheco de Oliveira</cp:lastModifiedBy>
  <cp:lastPrinted>2023-03-03T22:48:04Z</cp:lastPrinted>
  <dcterms:created xsi:type="dcterms:W3CDTF">2023-02-23T18:07:07Z</dcterms:created>
  <dcterms:modified xsi:type="dcterms:W3CDTF">2025-07-07T15:45:57Z</dcterms:modified>
</cp:coreProperties>
</file>